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tagliente\Desktop\"/>
    </mc:Choice>
  </mc:AlternateContent>
  <xr:revisionPtr revIDLastSave="0" documentId="8_{4BB503BF-CD65-437D-9166-8F752937C349}" xr6:coauthVersionLast="36" xr6:coauthVersionMax="36" xr10:uidLastSave="{00000000-0000-0000-0000-000000000000}"/>
  <bookViews>
    <workbookView xWindow="0" yWindow="0" windowWidth="28800" windowHeight="12105" activeTab="2" xr2:uid="{00000000-000D-0000-FFFF-FFFF00000000}"/>
  </bookViews>
  <sheets>
    <sheet name="Superf. nDom. Coeff. e Tariffe" sheetId="1" r:id="rId1"/>
    <sheet name="Dom Coeff. e Tariffe" sheetId="3" r:id="rId2"/>
    <sheet name="Distribuzione Costi" sheetId="2" r:id="rId3"/>
  </sheets>
  <calcPr calcId="191029"/>
</workbook>
</file>

<file path=xl/calcChain.xml><?xml version="1.0" encoding="utf-8"?>
<calcChain xmlns="http://schemas.openxmlformats.org/spreadsheetml/2006/main">
  <c r="M13" i="3" l="1"/>
  <c r="G7" i="1"/>
  <c r="O7" i="1" s="1"/>
  <c r="G8" i="1"/>
  <c r="O8" i="1" s="1"/>
  <c r="G9" i="1"/>
  <c r="O9" i="1" s="1"/>
  <c r="G10" i="1"/>
  <c r="G11" i="1"/>
  <c r="O11" i="1" s="1"/>
  <c r="G12" i="1"/>
  <c r="G13" i="1"/>
  <c r="O13" i="1" s="1"/>
  <c r="G14" i="1"/>
  <c r="O14" i="1" s="1"/>
  <c r="G15" i="1"/>
  <c r="G16" i="1"/>
  <c r="O16" i="1" s="1"/>
  <c r="G17" i="1"/>
  <c r="G18" i="1"/>
  <c r="G19" i="1"/>
  <c r="G20" i="1"/>
  <c r="O20" i="1" s="1"/>
  <c r="G21" i="1"/>
  <c r="O21" i="1" s="1"/>
  <c r="G22" i="1"/>
  <c r="O22" i="1" s="1"/>
  <c r="G23" i="1"/>
  <c r="G24" i="1"/>
  <c r="O24" i="1" s="1"/>
  <c r="G25" i="1"/>
  <c r="O25" i="1" s="1"/>
  <c r="G26" i="1"/>
  <c r="G27" i="1"/>
  <c r="G28" i="1"/>
  <c r="O28" i="1" s="1"/>
  <c r="G29" i="1"/>
  <c r="O29" i="1" s="1"/>
  <c r="G30" i="1"/>
  <c r="O30" i="1" s="1"/>
  <c r="G31" i="1"/>
  <c r="G32" i="1"/>
  <c r="O32" i="1" s="1"/>
  <c r="G33" i="1"/>
  <c r="O33" i="1" s="1"/>
  <c r="G34" i="1"/>
  <c r="G35" i="1"/>
  <c r="G36" i="1"/>
  <c r="O36" i="1" s="1"/>
  <c r="O35" i="1"/>
  <c r="O34" i="1"/>
  <c r="O31" i="1"/>
  <c r="O27" i="1"/>
  <c r="O26" i="1"/>
  <c r="O23" i="1"/>
  <c r="O19" i="1"/>
  <c r="O18" i="1"/>
  <c r="O17" i="1"/>
  <c r="O15" i="1"/>
  <c r="O12" i="1"/>
  <c r="O10" i="1"/>
  <c r="U39" i="1"/>
  <c r="T39" i="1"/>
  <c r="S39" i="1"/>
  <c r="L7" i="1" l="1"/>
  <c r="L8" i="1"/>
  <c r="P8" i="1" s="1"/>
  <c r="L9" i="1"/>
  <c r="L10" i="1"/>
  <c r="P10" i="1" s="1"/>
  <c r="L11" i="1"/>
  <c r="P11" i="1" s="1"/>
  <c r="L12" i="1"/>
  <c r="L13" i="1"/>
  <c r="L14" i="1"/>
  <c r="L15" i="1"/>
  <c r="L16" i="1"/>
  <c r="P16" i="1" s="1"/>
  <c r="L17" i="1"/>
  <c r="L18" i="1"/>
  <c r="L19" i="1"/>
  <c r="P19" i="1" s="1"/>
  <c r="L20" i="1"/>
  <c r="L21" i="1"/>
  <c r="L22" i="1"/>
  <c r="L23" i="1"/>
  <c r="L24" i="1"/>
  <c r="P24" i="1" s="1"/>
  <c r="L25" i="1"/>
  <c r="L26" i="1"/>
  <c r="P26" i="1" s="1"/>
  <c r="L27" i="1"/>
  <c r="L28" i="1"/>
  <c r="L29" i="1"/>
  <c r="L30" i="1"/>
  <c r="L31" i="1"/>
  <c r="L32" i="1"/>
  <c r="P32" i="1" s="1"/>
  <c r="L33" i="1"/>
  <c r="L34" i="1"/>
  <c r="L35" i="1"/>
  <c r="P35" i="1" s="1"/>
  <c r="L36" i="1"/>
  <c r="B39" i="1"/>
  <c r="C39" i="1"/>
  <c r="H8" i="3"/>
  <c r="H9" i="3"/>
  <c r="H10" i="3"/>
  <c r="H11" i="3"/>
  <c r="H12" i="3"/>
  <c r="H7" i="3"/>
  <c r="B4" i="2"/>
  <c r="N22" i="1" l="1"/>
  <c r="P22" i="1"/>
  <c r="N20" i="1"/>
  <c r="P20" i="1"/>
  <c r="N12" i="1"/>
  <c r="P12" i="1"/>
  <c r="N14" i="1"/>
  <c r="P14" i="1"/>
  <c r="N21" i="1"/>
  <c r="P21" i="1"/>
  <c r="N34" i="1"/>
  <c r="P34" i="1"/>
  <c r="N18" i="1"/>
  <c r="P18" i="1"/>
  <c r="N33" i="1"/>
  <c r="P33" i="1"/>
  <c r="N25" i="1"/>
  <c r="P25" i="1"/>
  <c r="N17" i="1"/>
  <c r="P17" i="1"/>
  <c r="N9" i="1"/>
  <c r="P9" i="1"/>
  <c r="N29" i="1"/>
  <c r="P29" i="1"/>
  <c r="N36" i="1"/>
  <c r="P36" i="1"/>
  <c r="N27" i="1"/>
  <c r="P27" i="1"/>
  <c r="N30" i="1"/>
  <c r="P30" i="1"/>
  <c r="N13" i="1"/>
  <c r="P13" i="1"/>
  <c r="N28" i="1"/>
  <c r="P28" i="1"/>
  <c r="N31" i="1"/>
  <c r="P31" i="1"/>
  <c r="N23" i="1"/>
  <c r="P23" i="1"/>
  <c r="N15" i="1"/>
  <c r="P15" i="1"/>
  <c r="N7" i="1"/>
  <c r="P7" i="1"/>
  <c r="N10" i="1"/>
  <c r="N26" i="1"/>
  <c r="N35" i="1"/>
  <c r="N11" i="1"/>
  <c r="N19" i="1"/>
  <c r="N8" i="1"/>
  <c r="N24" i="1"/>
  <c r="N32" i="1"/>
  <c r="N16" i="1"/>
  <c r="N39" i="1" l="1"/>
  <c r="B10" i="2" s="1"/>
  <c r="B9" i="2" l="1"/>
  <c r="C9" i="2" s="1"/>
  <c r="E9" i="2" s="1"/>
  <c r="C10" i="2"/>
  <c r="E10" i="2" s="1"/>
  <c r="D9" i="2" l="1"/>
  <c r="F9" i="2" s="1"/>
  <c r="B11" i="2"/>
  <c r="E11" i="2"/>
  <c r="D10" i="2"/>
  <c r="D11" i="2" s="1"/>
  <c r="C11" i="2"/>
  <c r="F10" i="2" l="1"/>
  <c r="F11" i="2" s="1"/>
  <c r="B13" i="3" l="1"/>
  <c r="C13" i="3"/>
  <c r="K13" i="3"/>
  <c r="L13" i="3"/>
</calcChain>
</file>

<file path=xl/sharedStrings.xml><?xml version="1.0" encoding="utf-8"?>
<sst xmlns="http://schemas.openxmlformats.org/spreadsheetml/2006/main" count="94" uniqueCount="85">
  <si>
    <t>Tipo Utenze: NON DOMESTICHE</t>
  </si>
  <si>
    <t>Nucleo Fam. (NF)</t>
  </si>
  <si>
    <t>Unità reali</t>
  </si>
  <si>
    <t>Superficie reale</t>
  </si>
  <si>
    <t>Kc</t>
  </si>
  <si>
    <t>Kd</t>
  </si>
  <si>
    <t>TF/mq</t>
  </si>
  <si>
    <t>TV/mq</t>
  </si>
  <si>
    <t>Ricavi Quota Fissa in €</t>
  </si>
  <si>
    <t>Ricavi Quota Var. in €</t>
  </si>
  <si>
    <t>Tot. Ricavi in €</t>
  </si>
  <si>
    <t>01. MUSEI,BIBLIOTECHE, SCUOLE,ASSOCIAZIONI, LUOGHI DI CULTO (cod. R01)</t>
  </si>
  <si>
    <t>02. CINEMATOGRAFI E TEATRI (cod. R02)</t>
  </si>
  <si>
    <t>03. AUTORIMESSE E MAGAZZINI SENZA ALCUNA VENDITA DIRETTA (cod. R03)</t>
  </si>
  <si>
    <t>04. CAMPEGGI,DISTRIBUTORI DI CARBURANTI,IMPIANTI SPORTIVI (cod. R04)</t>
  </si>
  <si>
    <t>05. STABILIMENTI BALNEARI (cod. R05)</t>
  </si>
  <si>
    <t>06. ESPOSIZIONI,AUTOSALONI (cod. R06)</t>
  </si>
  <si>
    <t>07. ALBERGHI CON RISTORANTE (cod. R07)</t>
  </si>
  <si>
    <t>08. ALBERGHI SENZA RISTORANTE (cod. R08)</t>
  </si>
  <si>
    <t>09. CASE DI CURA E RIPOSO (cod. R09)</t>
  </si>
  <si>
    <t>10. OSPEDALE (cod. R10)</t>
  </si>
  <si>
    <t>13. NEG. ABBIGLIAM, CALZATURE,LIBRERIA, CARTOLERIA,FERRAM. ECC (cod. R13)</t>
  </si>
  <si>
    <t>14. EDICOLA,FARMACIA, TABACCAIO,PLURILICENZE (cod. R14)</t>
  </si>
  <si>
    <t>15. NEG. PARTICOLARI: FILATELIA, TENDE E TESSUTI, TAPPETI,CAPPELLI E OMBRELLI,ANTIQUAR. (cod. R15)</t>
  </si>
  <si>
    <t>16. BANCHI DI MERCATO BENI DUREVOLI (cod. R16)</t>
  </si>
  <si>
    <t>17. ATTIVITA' ARTIGIANALI TIPO BOTTEGHE: PARRUCCHIERE,BARBIERE, ESTETISTA (cod. R17)</t>
  </si>
  <si>
    <t>18. ATTIVITA' ARTIGIANALI TIPO BOTTEGHE: FALEGNAME,IDRAULICO, FABBRO,ELETTRICISTA (cod. R18)</t>
  </si>
  <si>
    <t>19. CARROZZERIA,AUTOFFICINA, ELETTRAUTO (cod. R19)</t>
  </si>
  <si>
    <t>20. ATTIVITA' INDUSTRIALI CON CAPANNONE DI PRODUZIONE (cod. R20)</t>
  </si>
  <si>
    <t>21. ATTIVITA' ARTIGIANALI DI PRODUZIONE BENI SPECIFICI (cod. R21)</t>
  </si>
  <si>
    <t>22. RISTORANTI,TRATTORIE, OSTERIE,PIZZERIE,PUB (cod. R22)</t>
  </si>
  <si>
    <t>23. MENSE,BIRRERIE,AMBURGHERIE (cod. R23)</t>
  </si>
  <si>
    <t>24. BAR,CAFFE',PASTICCERIA (cod. R24)</t>
  </si>
  <si>
    <t>25. SUPERMERCATO, PANE E PASTA, MACELLERIA,SALUMI E FORMAGGI,GEN. ALIM.,DISCOUNT (cod. R25)</t>
  </si>
  <si>
    <t>26. PLURILICENZE ALIMENTARI O MISTE (cod. R26)</t>
  </si>
  <si>
    <t>27. ORTOFRUTTA,PESCHERIA, FIORI,PIANTE,PIZZA AL TAGLIO (cod. R27)</t>
  </si>
  <si>
    <t>28. IPERMERCATI DI GENERI MISTI (cod. R28)</t>
  </si>
  <si>
    <t>29. BANCHI DI MERCATO DI GENERI ALIMENTARI (cod. R29)</t>
  </si>
  <si>
    <t>30. DISCOTECHE,NIGHT CLUB (cod. R30)</t>
  </si>
  <si>
    <t>SCUOLE STATALI (cod. R42)</t>
  </si>
  <si>
    <t>Totali</t>
  </si>
  <si>
    <t>Escluse da monte totale superficie</t>
  </si>
  <si>
    <t>Kd min.</t>
  </si>
  <si>
    <t>Kd max.</t>
  </si>
  <si>
    <t>Ps</t>
  </si>
  <si>
    <t>DISTRIBUZIONE DATI</t>
  </si>
  <si>
    <t>Utenze</t>
  </si>
  <si>
    <t>RIFIUTI</t>
  </si>
  <si>
    <t xml:space="preserve">COSTI </t>
  </si>
  <si>
    <t>kg</t>
  </si>
  <si>
    <t>%</t>
  </si>
  <si>
    <t>Costi fissi</t>
  </si>
  <si>
    <t>Costi var.</t>
  </si>
  <si>
    <t>Ud</t>
  </si>
  <si>
    <t>Und</t>
  </si>
  <si>
    <t>Totale</t>
  </si>
  <si>
    <t>Qnd</t>
  </si>
  <si>
    <t>Totale Costi Fissi</t>
  </si>
  <si>
    <t>Totale Costi Variabili</t>
  </si>
  <si>
    <t>Kc min.</t>
  </si>
  <si>
    <t>Kc max.</t>
  </si>
  <si>
    <t>test Kc</t>
  </si>
  <si>
    <t>test Kd</t>
  </si>
  <si>
    <t>Costi totali</t>
  </si>
  <si>
    <t>Tipo Utenze: DOMESTICHE</t>
  </si>
  <si>
    <t>n</t>
  </si>
  <si>
    <t>Ka</t>
  </si>
  <si>
    <t>6 o più</t>
  </si>
  <si>
    <t>Kb min</t>
  </si>
  <si>
    <t>Kb max</t>
  </si>
  <si>
    <t>Kb(n)</t>
  </si>
  <si>
    <t>TV</t>
  </si>
  <si>
    <t>Cu (Costo unitario €)</t>
  </si>
  <si>
    <t>Quf (Quota unitaria parte fissa utenze domestiche €/mq)</t>
  </si>
  <si>
    <t>Cu (Costo unitario €/mq)</t>
  </si>
  <si>
    <t>Quf (Quota unitaria parte fissa utenze non domestiche €/mq) </t>
  </si>
  <si>
    <t>Totale RSU 2023        kg</t>
  </si>
  <si>
    <t>Totale Costi PEF 2024</t>
  </si>
  <si>
    <t>11. UFFICI,AGENZIE (cod. R11)</t>
  </si>
  <si>
    <t>12. BANCHE, ISTITUTI DI CREDITO E STUDI PROFESSIONALI (cod. R12)</t>
  </si>
  <si>
    <t>ESCLUSI (cod. R60)</t>
  </si>
  <si>
    <t>Periodo di riferimento dal 01/01/2024 al 31/12/2024</t>
  </si>
  <si>
    <t>Dettagli GESTEL 2024</t>
  </si>
  <si>
    <t xml:space="preserve"> UTENZE NON DOMESTICHE </t>
  </si>
  <si>
    <t xml:space="preserve">UTENZE DOMESTICHE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</si>
</sst>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[$€-410]&quot; &quot;#,##0.00;[Red]&quot;-&quot;[$€-410]&quot; &quot;#,##0.00"/>
    <numFmt numFmtId="165" formatCode="_-&quot;€&quot;\ * #,##0.00_-;\-&quot;€&quot;\ * #,##0.00_-;_-&quot;€&quot;\ * &quot;-&quot;??_-;_-@_-"/>
    <numFmt numFmtId="166" formatCode="#,##0.000000"/>
  </numFmts>
  <fonts count="17">
    <font>
      <sz val="11"/>
      <color theme="1"/>
      <name val="Liberation Sans"/>
    </font>
    <font>
      <sz val="11"/>
      <color theme="1"/>
      <name val="Calibri"/>
      <family val="2"/>
      <scheme val="minor"/>
    </font>
    <font>
      <b/>
      <i/>
      <sz val="16"/>
      <color theme="1"/>
      <name val="Liberation Sans"/>
    </font>
    <font>
      <b/>
      <i/>
      <u/>
      <sz val="11"/>
      <color theme="1"/>
      <name val="Liberation Sans"/>
    </font>
    <font>
      <b/>
      <sz val="16"/>
      <color theme="1"/>
      <name val="Liberation Sans"/>
    </font>
    <font>
      <b/>
      <sz val="12"/>
      <color theme="1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2"/>
      <color indexed="8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3"/>
      <color indexed="8"/>
      <name val="Calibri"/>
      <family val="2"/>
      <scheme val="minor"/>
    </font>
    <font>
      <sz val="12"/>
      <color theme="0" tint="-0.499984740745262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5" tint="-0.499984740745262"/>
      <name val="Calibri"/>
      <family val="2"/>
      <scheme val="minor"/>
    </font>
    <font>
      <i/>
      <sz val="11"/>
      <color theme="1"/>
      <name val="Liberation Sans"/>
    </font>
    <font>
      <b/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CCCCCC"/>
        <bgColor rgb="FFCCCCCC"/>
      </patternFill>
    </fill>
    <fill>
      <patternFill patternType="solid">
        <fgColor rgb="FFFFFF0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CCCCCC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>
      <alignment horizontal="center"/>
    </xf>
    <xf numFmtId="0" fontId="2" fillId="0" borderId="0">
      <alignment horizontal="center" textRotation="90"/>
    </xf>
    <xf numFmtId="0" fontId="3" fillId="0" borderId="0"/>
    <xf numFmtId="164" fontId="3" fillId="0" borderId="0"/>
  </cellStyleXfs>
  <cellXfs count="78">
    <xf numFmtId="0" fontId="0" fillId="0" borderId="0" xfId="0"/>
    <xf numFmtId="0" fontId="7" fillId="0" borderId="0" xfId="0" applyFont="1" applyAlignment="1">
      <alignment horizontal="center" vertical="center" wrapText="1"/>
    </xf>
    <xf numFmtId="3" fontId="7" fillId="0" borderId="0" xfId="0" applyNumberFormat="1" applyFont="1" applyAlignment="1">
      <alignment horizontal="right" vertical="center" wrapText="1"/>
    </xf>
    <xf numFmtId="2" fontId="6" fillId="0" borderId="0" xfId="0" applyNumberFormat="1" applyFont="1" applyAlignment="1">
      <alignment horizontal="center" vertical="center" wrapText="1"/>
    </xf>
    <xf numFmtId="2" fontId="7" fillId="0" borderId="0" xfId="0" applyNumberFormat="1" applyFont="1" applyAlignment="1">
      <alignment horizontal="center" vertical="center" wrapText="1"/>
    </xf>
    <xf numFmtId="0" fontId="8" fillId="0" borderId="0" xfId="0" applyFont="1"/>
    <xf numFmtId="44" fontId="8" fillId="0" borderId="0" xfId="1" applyFont="1"/>
    <xf numFmtId="44" fontId="5" fillId="0" borderId="0" xfId="1" applyFont="1"/>
    <xf numFmtId="44" fontId="8" fillId="0" borderId="0" xfId="0" applyNumberFormat="1" applyFont="1"/>
    <xf numFmtId="3" fontId="8" fillId="0" borderId="0" xfId="0" applyNumberFormat="1" applyFont="1"/>
    <xf numFmtId="0" fontId="8" fillId="0" borderId="0" xfId="0" applyFont="1" applyAlignment="1">
      <alignment wrapText="1"/>
    </xf>
    <xf numFmtId="0" fontId="5" fillId="0" borderId="0" xfId="0" applyFont="1"/>
    <xf numFmtId="0" fontId="8" fillId="0" borderId="0" xfId="0" applyFont="1" applyAlignment="1">
      <alignment horizontal="right"/>
    </xf>
    <xf numFmtId="3" fontId="9" fillId="2" borderId="0" xfId="0" applyNumberFormat="1" applyFont="1" applyFill="1" applyAlignment="1">
      <alignment horizontal="center" vertical="top" wrapText="1"/>
    </xf>
    <xf numFmtId="4" fontId="9" fillId="2" borderId="0" xfId="0" applyNumberFormat="1" applyFont="1" applyFill="1" applyAlignment="1">
      <alignment horizontal="center" vertical="top" wrapText="1"/>
    </xf>
    <xf numFmtId="3" fontId="9" fillId="2" borderId="0" xfId="0" applyNumberFormat="1" applyFont="1" applyFill="1" applyAlignment="1">
      <alignment horizontal="right" vertical="top" wrapText="1"/>
    </xf>
    <xf numFmtId="0" fontId="9" fillId="0" borderId="0" xfId="0" applyFont="1" applyAlignment="1">
      <alignment horizontal="center" vertical="top" wrapText="1"/>
    </xf>
    <xf numFmtId="4" fontId="8" fillId="0" borderId="0" xfId="0" applyNumberFormat="1" applyFont="1"/>
    <xf numFmtId="9" fontId="8" fillId="0" borderId="0" xfId="2" applyFont="1" applyBorder="1"/>
    <xf numFmtId="4" fontId="5" fillId="0" borderId="0" xfId="0" applyNumberFormat="1" applyFont="1"/>
    <xf numFmtId="4" fontId="5" fillId="0" borderId="0" xfId="0" applyNumberFormat="1" applyFont="1" applyAlignment="1">
      <alignment horizontal="right"/>
    </xf>
    <xf numFmtId="2" fontId="5" fillId="0" borderId="0" xfId="0" applyNumberFormat="1" applyFont="1"/>
    <xf numFmtId="2" fontId="5" fillId="0" borderId="0" xfId="0" applyNumberFormat="1" applyFont="1" applyAlignment="1">
      <alignment horizontal="right"/>
    </xf>
    <xf numFmtId="3" fontId="8" fillId="3" borderId="0" xfId="0" applyNumberFormat="1" applyFont="1" applyFill="1"/>
    <xf numFmtId="3" fontId="8" fillId="3" borderId="0" xfId="0" applyNumberFormat="1" applyFont="1" applyFill="1" applyAlignment="1">
      <alignment horizontal="right"/>
    </xf>
    <xf numFmtId="49" fontId="8" fillId="3" borderId="0" xfId="0" applyNumberFormat="1" applyFont="1" applyFill="1" applyAlignment="1">
      <alignment horizontal="center" wrapText="1"/>
    </xf>
    <xf numFmtId="3" fontId="8" fillId="0" borderId="0" xfId="0" applyNumberFormat="1" applyFont="1" applyAlignment="1">
      <alignment horizontal="right"/>
    </xf>
    <xf numFmtId="166" fontId="9" fillId="2" borderId="0" xfId="0" applyNumberFormat="1" applyFont="1" applyFill="1" applyAlignment="1">
      <alignment horizontal="center" vertical="top" wrapText="1"/>
    </xf>
    <xf numFmtId="166" fontId="5" fillId="5" borderId="0" xfId="0" applyNumberFormat="1" applyFont="1" applyFill="1"/>
    <xf numFmtId="44" fontId="8" fillId="0" borderId="0" xfId="1" applyFont="1" applyBorder="1"/>
    <xf numFmtId="44" fontId="9" fillId="2" borderId="0" xfId="1" applyFont="1" applyFill="1" applyBorder="1" applyAlignment="1">
      <alignment horizontal="center" vertical="top" wrapText="1"/>
    </xf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4" fontId="7" fillId="0" borderId="1" xfId="0" applyNumberFormat="1" applyFont="1" applyBorder="1"/>
    <xf numFmtId="165" fontId="7" fillId="5" borderId="1" xfId="0" applyNumberFormat="1" applyFont="1" applyFill="1" applyBorder="1"/>
    <xf numFmtId="165" fontId="6" fillId="0" borderId="1" xfId="0" applyNumberFormat="1" applyFont="1" applyBorder="1"/>
    <xf numFmtId="0" fontId="6" fillId="0" borderId="1" xfId="0" applyFont="1" applyBorder="1" applyAlignment="1">
      <alignment horizontal="right"/>
    </xf>
    <xf numFmtId="4" fontId="6" fillId="0" borderId="1" xfId="0" applyNumberFormat="1" applyFont="1" applyBorder="1"/>
    <xf numFmtId="0" fontId="9" fillId="6" borderId="0" xfId="0" applyFont="1" applyFill="1"/>
    <xf numFmtId="3" fontId="5" fillId="7" borderId="0" xfId="0" applyNumberFormat="1" applyFont="1" applyFill="1"/>
    <xf numFmtId="3" fontId="5" fillId="7" borderId="0" xfId="0" applyNumberFormat="1" applyFont="1" applyFill="1" applyAlignment="1">
      <alignment horizontal="right"/>
    </xf>
    <xf numFmtId="0" fontId="5" fillId="6" borderId="0" xfId="0" applyFont="1" applyFill="1" applyAlignment="1">
      <alignment horizontal="right"/>
    </xf>
    <xf numFmtId="44" fontId="5" fillId="7" borderId="0" xfId="1" applyFont="1" applyFill="1" applyBorder="1"/>
    <xf numFmtId="0" fontId="8" fillId="6" borderId="0" xfId="0" applyFont="1" applyFill="1"/>
    <xf numFmtId="3" fontId="5" fillId="6" borderId="0" xfId="0" applyNumberFormat="1" applyFont="1" applyFill="1"/>
    <xf numFmtId="0" fontId="5" fillId="5" borderId="0" xfId="0" applyFont="1" applyFill="1"/>
    <xf numFmtId="0" fontId="6" fillId="6" borderId="2" xfId="0" applyFont="1" applyFill="1" applyBorder="1" applyAlignment="1">
      <alignment horizontal="center" vertical="center"/>
    </xf>
    <xf numFmtId="3" fontId="6" fillId="6" borderId="2" xfId="0" applyNumberFormat="1" applyFont="1" applyFill="1" applyBorder="1" applyAlignment="1">
      <alignment horizontal="right" vertical="center"/>
    </xf>
    <xf numFmtId="0" fontId="6" fillId="6" borderId="2" xfId="0" applyFont="1" applyFill="1" applyBorder="1" applyAlignment="1">
      <alignment horizontal="center"/>
    </xf>
    <xf numFmtId="0" fontId="7" fillId="0" borderId="2" xfId="0" applyFont="1" applyBorder="1" applyAlignment="1">
      <alignment horizontal="center" vertical="center" wrapText="1"/>
    </xf>
    <xf numFmtId="3" fontId="7" fillId="0" borderId="2" xfId="0" applyNumberFormat="1" applyFont="1" applyBorder="1" applyAlignment="1">
      <alignment horizontal="right" vertical="center" wrapText="1"/>
    </xf>
    <xf numFmtId="2" fontId="6" fillId="0" borderId="2" xfId="0" applyNumberFormat="1" applyFont="1" applyBorder="1" applyAlignment="1">
      <alignment horizontal="center" vertical="center" wrapText="1"/>
    </xf>
    <xf numFmtId="2" fontId="7" fillId="0" borderId="2" xfId="0" applyNumberFormat="1" applyFont="1" applyBorder="1" applyAlignment="1">
      <alignment horizontal="center" vertical="center" wrapText="1"/>
    </xf>
    <xf numFmtId="44" fontId="8" fillId="3" borderId="0" xfId="1" applyFont="1" applyFill="1" applyBorder="1" applyAlignment="1">
      <alignment horizontal="center" wrapText="1"/>
    </xf>
    <xf numFmtId="0" fontId="12" fillId="6" borderId="0" xfId="0" applyFont="1" applyFill="1"/>
    <xf numFmtId="0" fontId="13" fillId="6" borderId="2" xfId="0" applyFont="1" applyFill="1" applyBorder="1" applyAlignment="1">
      <alignment horizontal="center"/>
    </xf>
    <xf numFmtId="2" fontId="13" fillId="0" borderId="0" xfId="0" applyNumberFormat="1" applyFont="1" applyAlignment="1">
      <alignment horizontal="center" vertical="center" wrapText="1"/>
    </xf>
    <xf numFmtId="2" fontId="13" fillId="0" borderId="2" xfId="0" applyNumberFormat="1" applyFont="1" applyBorder="1" applyAlignment="1">
      <alignment horizontal="center" vertical="center" wrapText="1"/>
    </xf>
    <xf numFmtId="0" fontId="5" fillId="5" borderId="2" xfId="0" applyFont="1" applyFill="1" applyBorder="1"/>
    <xf numFmtId="9" fontId="8" fillId="0" borderId="0" xfId="0" applyNumberFormat="1" applyFont="1" applyAlignment="1">
      <alignment horizontal="center" vertical="center" wrapText="1"/>
    </xf>
    <xf numFmtId="9" fontId="8" fillId="0" borderId="2" xfId="0" applyNumberFormat="1" applyFont="1" applyBorder="1" applyAlignment="1">
      <alignment horizontal="center" vertical="center" wrapText="1"/>
    </xf>
    <xf numFmtId="44" fontId="5" fillId="6" borderId="0" xfId="1" applyFont="1" applyFill="1"/>
    <xf numFmtId="44" fontId="8" fillId="0" borderId="2" xfId="1" applyFont="1" applyBorder="1"/>
    <xf numFmtId="44" fontId="5" fillId="0" borderId="2" xfId="1" applyFont="1" applyBorder="1"/>
    <xf numFmtId="44" fontId="14" fillId="6" borderId="0" xfId="1" applyFont="1" applyFill="1"/>
    <xf numFmtId="0" fontId="15" fillId="0" borderId="0" xfId="0" applyFont="1"/>
    <xf numFmtId="0" fontId="4" fillId="0" borderId="0" xfId="0" applyFont="1"/>
    <xf numFmtId="44" fontId="14" fillId="7" borderId="0" xfId="1" applyFont="1" applyFill="1" applyBorder="1"/>
    <xf numFmtId="4" fontId="16" fillId="0" borderId="0" xfId="0" applyNumberFormat="1" applyFont="1"/>
    <xf numFmtId="165" fontId="14" fillId="0" borderId="1" xfId="0" applyNumberFormat="1" applyFont="1" applyBorder="1"/>
    <xf numFmtId="49" fontId="8" fillId="3" borderId="0" xfId="0" applyNumberFormat="1" applyFont="1" applyFill="1" applyAlignment="1">
      <alignment horizontal="center" vertical="center" wrapText="1"/>
    </xf>
    <xf numFmtId="0" fontId="10" fillId="2" borderId="2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15" fillId="0" borderId="0" xfId="0" applyFont="1" applyAlignment="1">
      <alignment horizontal="left"/>
    </xf>
    <xf numFmtId="0" fontId="6" fillId="0" borderId="1" xfId="0" applyFont="1" applyBorder="1" applyAlignment="1">
      <alignment horizontal="center" vertical="center"/>
    </xf>
    <xf numFmtId="0" fontId="8" fillId="0" borderId="1" xfId="0" applyFont="1" applyBorder="1"/>
    <xf numFmtId="0" fontId="6" fillId="0" borderId="1" xfId="0" applyFont="1" applyBorder="1" applyAlignment="1">
      <alignment horizontal="center"/>
    </xf>
    <xf numFmtId="0" fontId="11" fillId="4" borderId="1" xfId="0" applyFont="1" applyFill="1" applyBorder="1" applyAlignment="1">
      <alignment horizontal="center"/>
    </xf>
  </cellXfs>
  <cellStyles count="7">
    <cellStyle name="Heading" xfId="3" xr:uid="{00000000-0005-0000-0000-000000000000}"/>
    <cellStyle name="Heading1" xfId="4" xr:uid="{00000000-0005-0000-0000-000001000000}"/>
    <cellStyle name="Normale" xfId="0" builtinId="0" customBuiltin="1"/>
    <cellStyle name="Percentuale" xfId="2" builtinId="5"/>
    <cellStyle name="Result" xfId="5" xr:uid="{00000000-0005-0000-0000-000004000000}"/>
    <cellStyle name="Result2" xfId="6" xr:uid="{00000000-0005-0000-0000-000005000000}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42"/>
  <sheetViews>
    <sheetView topLeftCell="A37" workbookViewId="0">
      <selection sqref="A1:U1"/>
    </sheetView>
  </sheetViews>
  <sheetFormatPr defaultRowHeight="15.75"/>
  <cols>
    <col min="1" max="1" width="88.25" style="5" customWidth="1"/>
    <col min="2" max="2" width="10.375" style="9" bestFit="1" customWidth="1"/>
    <col min="3" max="3" width="13.75" style="9" bestFit="1" customWidth="1"/>
    <col min="4" max="7" width="10.25" style="9" customWidth="1"/>
    <col min="8" max="8" width="4.375" style="26" hidden="1" customWidth="1"/>
    <col min="9" max="9" width="12.125" style="5" customWidth="1"/>
    <col min="10" max="10" width="8.75" style="5" bestFit="1" customWidth="1"/>
    <col min="11" max="12" width="8.625" style="5" customWidth="1"/>
    <col min="13" max="13" width="8.625" style="12" hidden="1" customWidth="1"/>
    <col min="14" max="14" width="10.25" style="5" bestFit="1" customWidth="1"/>
    <col min="15" max="16" width="8.875" style="5" hidden="1" customWidth="1"/>
    <col min="17" max="17" width="8.375" style="5" bestFit="1" customWidth="1"/>
    <col min="18" max="18" width="9.375" style="5" bestFit="1" customWidth="1"/>
    <col min="19" max="19" width="12.875" style="29" bestFit="1" customWidth="1"/>
    <col min="20" max="20" width="14.25" style="29" bestFit="1" customWidth="1"/>
    <col min="21" max="21" width="14.375" style="29" bestFit="1" customWidth="1"/>
    <col min="22" max="1017" width="10.625" style="5" customWidth="1"/>
    <col min="1018" max="16384" width="9" style="5"/>
  </cols>
  <sheetData>
    <row r="1" spans="1:22" ht="20.25">
      <c r="A1" s="72" t="s">
        <v>83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11"/>
    </row>
    <row r="2" spans="1:22">
      <c r="A2" s="73" t="s">
        <v>0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</row>
    <row r="3" spans="1:22">
      <c r="A3" s="73" t="s">
        <v>81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</row>
    <row r="5" spans="1:22" ht="18.75">
      <c r="A5" s="71" t="s">
        <v>82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</row>
    <row r="6" spans="1:22" s="16" customFormat="1" ht="31.5">
      <c r="A6" s="14" t="s">
        <v>1</v>
      </c>
      <c r="B6" s="13" t="s">
        <v>2</v>
      </c>
      <c r="C6" s="14" t="s">
        <v>3</v>
      </c>
      <c r="D6" s="14" t="s">
        <v>59</v>
      </c>
      <c r="E6" s="14" t="s">
        <v>60</v>
      </c>
      <c r="F6" s="14" t="s">
        <v>44</v>
      </c>
      <c r="G6" s="13" t="s">
        <v>4</v>
      </c>
      <c r="H6" s="15"/>
      <c r="I6" s="13" t="s">
        <v>42</v>
      </c>
      <c r="J6" s="13" t="s">
        <v>43</v>
      </c>
      <c r="K6" s="13" t="s">
        <v>44</v>
      </c>
      <c r="L6" s="13" t="s">
        <v>5</v>
      </c>
      <c r="M6" s="15"/>
      <c r="N6" s="13" t="s">
        <v>56</v>
      </c>
      <c r="O6" s="13" t="s">
        <v>61</v>
      </c>
      <c r="P6" s="13" t="s">
        <v>62</v>
      </c>
      <c r="Q6" s="27" t="s">
        <v>6</v>
      </c>
      <c r="R6" s="27" t="s">
        <v>7</v>
      </c>
      <c r="S6" s="30" t="s">
        <v>8</v>
      </c>
      <c r="T6" s="30" t="s">
        <v>9</v>
      </c>
      <c r="U6" s="30" t="s">
        <v>10</v>
      </c>
      <c r="V6" s="5"/>
    </row>
    <row r="7" spans="1:22">
      <c r="A7" s="17" t="s">
        <v>11</v>
      </c>
      <c r="B7" s="9">
        <v>150</v>
      </c>
      <c r="C7" s="17">
        <v>27510</v>
      </c>
      <c r="D7" s="17">
        <v>0.45</v>
      </c>
      <c r="E7" s="17">
        <v>0.63</v>
      </c>
      <c r="F7" s="18">
        <v>0.8</v>
      </c>
      <c r="G7" s="19">
        <f>D7+F7*(E7-D7)</f>
        <v>0.59399999999999997</v>
      </c>
      <c r="H7" s="20">
        <v>0.59</v>
      </c>
      <c r="I7" s="5">
        <v>4</v>
      </c>
      <c r="J7" s="5">
        <v>5.5</v>
      </c>
      <c r="K7" s="18">
        <v>0.8</v>
      </c>
      <c r="L7" s="21">
        <f>+I7+K7*(J7-I7)</f>
        <v>5.2</v>
      </c>
      <c r="M7" s="22">
        <v>5.2</v>
      </c>
      <c r="N7" s="9">
        <f t="shared" ref="N7:N30" si="0">C7*L7</f>
        <v>143052</v>
      </c>
      <c r="O7" s="9" t="b">
        <f t="shared" ref="O7:O30" si="1">G7=(E7-D7)*F7+D7</f>
        <v>1</v>
      </c>
      <c r="P7" s="9" t="b">
        <f>L7=(J7-I7)*K7+I7</f>
        <v>1</v>
      </c>
      <c r="Q7" s="28">
        <v>0.30124800000000002</v>
      </c>
      <c r="R7" s="28">
        <v>1.9125030000000001</v>
      </c>
      <c r="S7" s="29">
        <v>7992.65</v>
      </c>
      <c r="T7" s="29">
        <v>50742.14</v>
      </c>
      <c r="U7" s="29">
        <v>58734.8</v>
      </c>
    </row>
    <row r="8" spans="1:22">
      <c r="A8" s="17" t="s">
        <v>12</v>
      </c>
      <c r="B8" s="9">
        <v>6</v>
      </c>
      <c r="C8" s="17">
        <v>5420</v>
      </c>
      <c r="D8" s="17">
        <v>0.33</v>
      </c>
      <c r="E8" s="17">
        <v>0.47</v>
      </c>
      <c r="F8" s="18">
        <v>0.88</v>
      </c>
      <c r="G8" s="19">
        <f t="shared" ref="G8:G35" si="2">D8+F8*(E8-D8)</f>
        <v>0.45319999999999999</v>
      </c>
      <c r="H8" s="20">
        <v>0.45</v>
      </c>
      <c r="I8" s="5">
        <v>2.9</v>
      </c>
      <c r="J8" s="5">
        <v>4.12</v>
      </c>
      <c r="K8" s="18">
        <v>0.88</v>
      </c>
      <c r="L8" s="21">
        <f t="shared" ref="L8:L36" si="3">+I8+K8*(J8-I8)</f>
        <v>3.9736000000000002</v>
      </c>
      <c r="M8" s="22">
        <v>3.97</v>
      </c>
      <c r="N8" s="9">
        <f t="shared" si="0"/>
        <v>21536.912</v>
      </c>
      <c r="O8" s="9" t="b">
        <f t="shared" si="1"/>
        <v>1</v>
      </c>
      <c r="P8" s="9" t="b">
        <f t="shared" ref="P8:P36" si="4">L8=(J8-I8)*K8+I8</f>
        <v>1</v>
      </c>
      <c r="Q8" s="28">
        <v>0.229766</v>
      </c>
      <c r="R8" s="28">
        <v>1.4601219999999999</v>
      </c>
      <c r="S8" s="29">
        <v>1245.33</v>
      </c>
      <c r="T8" s="29">
        <v>7913.86</v>
      </c>
      <c r="U8" s="29">
        <v>9159.19</v>
      </c>
    </row>
    <row r="9" spans="1:22">
      <c r="A9" s="17" t="s">
        <v>13</v>
      </c>
      <c r="B9" s="9">
        <v>1043</v>
      </c>
      <c r="C9" s="17">
        <v>138287.62</v>
      </c>
      <c r="D9" s="17">
        <v>0.36</v>
      </c>
      <c r="E9" s="17">
        <v>0.44</v>
      </c>
      <c r="F9" s="18">
        <v>0.7</v>
      </c>
      <c r="G9" s="19">
        <f t="shared" si="2"/>
        <v>0.41599999999999998</v>
      </c>
      <c r="H9" s="20">
        <v>0.42</v>
      </c>
      <c r="I9" s="5">
        <v>3.2</v>
      </c>
      <c r="J9" s="5">
        <v>3.9</v>
      </c>
      <c r="K9" s="18">
        <v>0.7</v>
      </c>
      <c r="L9" s="21">
        <f t="shared" si="3"/>
        <v>3.69</v>
      </c>
      <c r="M9" s="22">
        <v>3.69</v>
      </c>
      <c r="N9" s="9">
        <f t="shared" si="0"/>
        <v>510281.31779999996</v>
      </c>
      <c r="O9" s="9" t="b">
        <f t="shared" si="1"/>
        <v>1</v>
      </c>
      <c r="P9" s="9" t="b">
        <f t="shared" si="4"/>
        <v>1</v>
      </c>
      <c r="Q9" s="28">
        <v>0.214448</v>
      </c>
      <c r="R9" s="28">
        <v>1.3571409999999999</v>
      </c>
      <c r="S9" s="29">
        <v>27337.87</v>
      </c>
      <c r="T9" s="29">
        <v>172730.44</v>
      </c>
      <c r="U9" s="29">
        <v>200068.31</v>
      </c>
    </row>
    <row r="10" spans="1:22">
      <c r="A10" s="17" t="s">
        <v>14</v>
      </c>
      <c r="B10" s="9">
        <v>139</v>
      </c>
      <c r="C10" s="17">
        <v>173226</v>
      </c>
      <c r="D10" s="17">
        <v>0.63</v>
      </c>
      <c r="E10" s="17">
        <v>0.74</v>
      </c>
      <c r="F10" s="18">
        <v>0.48</v>
      </c>
      <c r="G10" s="19">
        <f t="shared" si="2"/>
        <v>0.68279999999999996</v>
      </c>
      <c r="H10" s="20">
        <v>0.68</v>
      </c>
      <c r="I10" s="5">
        <v>5.53</v>
      </c>
      <c r="J10" s="5">
        <v>6.55</v>
      </c>
      <c r="K10" s="18">
        <v>0.48</v>
      </c>
      <c r="L10" s="21">
        <f t="shared" si="3"/>
        <v>6.0195999999999996</v>
      </c>
      <c r="M10" s="22">
        <v>6.02</v>
      </c>
      <c r="N10" s="9">
        <f t="shared" si="0"/>
        <v>1042751.2296</v>
      </c>
      <c r="O10" s="9" t="b">
        <f t="shared" si="1"/>
        <v>1</v>
      </c>
      <c r="P10" s="9" t="b">
        <f t="shared" si="4"/>
        <v>1</v>
      </c>
      <c r="Q10" s="28">
        <v>0.34720099999999998</v>
      </c>
      <c r="R10" s="28">
        <v>2.2140900000000001</v>
      </c>
      <c r="S10" s="29">
        <v>55061.599999999999</v>
      </c>
      <c r="T10" s="29">
        <v>351125.86</v>
      </c>
      <c r="U10" s="29">
        <v>406187.45</v>
      </c>
    </row>
    <row r="11" spans="1:22">
      <c r="A11" s="17" t="s">
        <v>15</v>
      </c>
      <c r="B11" s="9">
        <v>40</v>
      </c>
      <c r="C11" s="17">
        <v>47155</v>
      </c>
      <c r="D11" s="17">
        <v>0.35</v>
      </c>
      <c r="E11" s="17">
        <v>0.59</v>
      </c>
      <c r="F11" s="18">
        <v>0.65</v>
      </c>
      <c r="G11" s="19">
        <f t="shared" si="2"/>
        <v>0.50600000000000001</v>
      </c>
      <c r="H11" s="20">
        <v>0.51</v>
      </c>
      <c r="I11" s="5">
        <v>3.1</v>
      </c>
      <c r="J11" s="5">
        <v>5.2</v>
      </c>
      <c r="K11" s="18">
        <v>0.65</v>
      </c>
      <c r="L11" s="21">
        <f>+I11+K11*(J11-I11)</f>
        <v>4.4649999999999999</v>
      </c>
      <c r="M11" s="22">
        <v>4.47</v>
      </c>
      <c r="N11" s="9">
        <f t="shared" si="0"/>
        <v>210547.07499999998</v>
      </c>
      <c r="O11" s="9" t="b">
        <f t="shared" si="1"/>
        <v>1</v>
      </c>
      <c r="P11" s="9" t="b">
        <f t="shared" si="4"/>
        <v>1</v>
      </c>
      <c r="Q11" s="28">
        <v>0.26040099999999999</v>
      </c>
      <c r="R11" s="28">
        <v>1.6440170000000001</v>
      </c>
      <c r="S11" s="29">
        <v>8903.16</v>
      </c>
      <c r="T11" s="29">
        <v>56209.26</v>
      </c>
      <c r="U11" s="29">
        <v>65112.42</v>
      </c>
    </row>
    <row r="12" spans="1:22">
      <c r="A12" s="17" t="s">
        <v>16</v>
      </c>
      <c r="B12" s="9">
        <v>58</v>
      </c>
      <c r="C12" s="17">
        <v>22159</v>
      </c>
      <c r="D12" s="17">
        <v>0.34</v>
      </c>
      <c r="E12" s="17">
        <v>0.56999999999999995</v>
      </c>
      <c r="F12" s="18">
        <v>0.8</v>
      </c>
      <c r="G12" s="19">
        <f t="shared" si="2"/>
        <v>0.52400000000000002</v>
      </c>
      <c r="H12" s="20">
        <v>0.52</v>
      </c>
      <c r="I12" s="5">
        <v>3.03</v>
      </c>
      <c r="J12" s="5">
        <v>5.04</v>
      </c>
      <c r="K12" s="18">
        <v>0.8</v>
      </c>
      <c r="L12" s="21">
        <f t="shared" si="3"/>
        <v>4.6379999999999999</v>
      </c>
      <c r="M12" s="22">
        <v>4.6399999999999997</v>
      </c>
      <c r="N12" s="9">
        <f t="shared" si="0"/>
        <v>102773.442</v>
      </c>
      <c r="O12" s="9" t="b">
        <f t="shared" si="1"/>
        <v>1</v>
      </c>
      <c r="P12" s="9" t="b">
        <f t="shared" si="4"/>
        <v>1</v>
      </c>
      <c r="Q12" s="28">
        <v>0.26550699999999999</v>
      </c>
      <c r="R12" s="28">
        <v>1.7065410000000001</v>
      </c>
      <c r="S12" s="29">
        <v>5883.37</v>
      </c>
      <c r="T12" s="29">
        <v>37815.24</v>
      </c>
      <c r="U12" s="29">
        <v>43698.61</v>
      </c>
    </row>
    <row r="13" spans="1:22">
      <c r="A13" s="17" t="s">
        <v>17</v>
      </c>
      <c r="B13" s="9">
        <v>117</v>
      </c>
      <c r="C13" s="17">
        <v>131842</v>
      </c>
      <c r="D13" s="17">
        <v>1.01</v>
      </c>
      <c r="E13" s="17">
        <v>1.41</v>
      </c>
      <c r="F13" s="18">
        <v>1</v>
      </c>
      <c r="G13" s="19">
        <f t="shared" si="2"/>
        <v>1.41</v>
      </c>
      <c r="H13" s="20">
        <v>1.41</v>
      </c>
      <c r="I13" s="5">
        <v>8.92</v>
      </c>
      <c r="J13" s="5">
        <v>12.45</v>
      </c>
      <c r="K13" s="18">
        <v>1</v>
      </c>
      <c r="L13" s="21">
        <f t="shared" si="3"/>
        <v>12.45</v>
      </c>
      <c r="M13" s="22">
        <v>12.45</v>
      </c>
      <c r="N13" s="9">
        <f t="shared" si="0"/>
        <v>1641432.9</v>
      </c>
      <c r="O13" s="9" t="b">
        <f t="shared" si="1"/>
        <v>1</v>
      </c>
      <c r="P13" s="9" t="b">
        <f t="shared" si="4"/>
        <v>1</v>
      </c>
      <c r="Q13" s="28">
        <v>0.71993200000000002</v>
      </c>
      <c r="R13" s="28">
        <v>4.5789730000000004</v>
      </c>
      <c r="S13" s="29">
        <v>82149.05</v>
      </c>
      <c r="T13" s="29">
        <v>522491.5</v>
      </c>
      <c r="U13" s="29">
        <v>604640.56000000006</v>
      </c>
    </row>
    <row r="14" spans="1:22">
      <c r="A14" s="17" t="s">
        <v>18</v>
      </c>
      <c r="B14" s="9">
        <v>278</v>
      </c>
      <c r="C14" s="17">
        <v>30273</v>
      </c>
      <c r="D14" s="17">
        <v>0.85</v>
      </c>
      <c r="E14" s="17">
        <v>1.08</v>
      </c>
      <c r="F14" s="18">
        <v>1</v>
      </c>
      <c r="G14" s="19">
        <f t="shared" si="2"/>
        <v>1.08</v>
      </c>
      <c r="H14" s="20">
        <v>1.08</v>
      </c>
      <c r="I14" s="5">
        <v>7.5</v>
      </c>
      <c r="J14" s="5">
        <v>9.5</v>
      </c>
      <c r="K14" s="18">
        <v>1</v>
      </c>
      <c r="L14" s="21">
        <f t="shared" si="3"/>
        <v>9.5</v>
      </c>
      <c r="M14" s="22">
        <v>9.5</v>
      </c>
      <c r="N14" s="9">
        <f t="shared" si="0"/>
        <v>287593.5</v>
      </c>
      <c r="O14" s="9" t="b">
        <f t="shared" si="1"/>
        <v>1</v>
      </c>
      <c r="P14" s="9" t="b">
        <f t="shared" si="4"/>
        <v>1</v>
      </c>
      <c r="Q14" s="28">
        <v>0.55143699999999995</v>
      </c>
      <c r="R14" s="28">
        <v>3.4939960000000001</v>
      </c>
      <c r="S14" s="29">
        <v>15811.08</v>
      </c>
      <c r="T14" s="29">
        <v>100181.59</v>
      </c>
      <c r="U14" s="29">
        <v>115992.67</v>
      </c>
    </row>
    <row r="15" spans="1:22">
      <c r="A15" s="17" t="s">
        <v>19</v>
      </c>
      <c r="B15" s="9">
        <v>14</v>
      </c>
      <c r="C15" s="17">
        <v>18260</v>
      </c>
      <c r="D15" s="17">
        <v>0.9</v>
      </c>
      <c r="E15" s="17">
        <v>1.0900000000000001</v>
      </c>
      <c r="F15" s="18">
        <v>0.93</v>
      </c>
      <c r="G15" s="19">
        <f t="shared" si="2"/>
        <v>1.0767</v>
      </c>
      <c r="H15" s="20">
        <v>1.08</v>
      </c>
      <c r="I15" s="5">
        <v>7.9</v>
      </c>
      <c r="J15" s="5">
        <v>9.6199999999999992</v>
      </c>
      <c r="K15" s="18">
        <v>0.93</v>
      </c>
      <c r="L15" s="21">
        <f t="shared" si="3"/>
        <v>9.4995999999999992</v>
      </c>
      <c r="M15" s="22">
        <v>9.5</v>
      </c>
      <c r="N15" s="9">
        <f t="shared" si="0"/>
        <v>173462.696</v>
      </c>
      <c r="O15" s="9" t="b">
        <f t="shared" si="1"/>
        <v>1</v>
      </c>
      <c r="P15" s="9" t="b">
        <f t="shared" si="4"/>
        <v>1</v>
      </c>
      <c r="Q15" s="28">
        <v>0.55143699999999995</v>
      </c>
      <c r="R15" s="28">
        <v>3.4939960000000001</v>
      </c>
      <c r="S15" s="29">
        <v>9971.48</v>
      </c>
      <c r="T15" s="29">
        <v>63171.79</v>
      </c>
      <c r="U15" s="29">
        <v>73143.259999999995</v>
      </c>
    </row>
    <row r="16" spans="1:22">
      <c r="A16" s="17" t="s">
        <v>20</v>
      </c>
      <c r="B16" s="9">
        <v>2</v>
      </c>
      <c r="C16" s="17">
        <v>8202</v>
      </c>
      <c r="D16" s="17">
        <v>0.86</v>
      </c>
      <c r="E16" s="17">
        <v>1.43</v>
      </c>
      <c r="F16" s="18">
        <v>1</v>
      </c>
      <c r="G16" s="19">
        <f t="shared" si="2"/>
        <v>1.43</v>
      </c>
      <c r="H16" s="20">
        <v>1.43</v>
      </c>
      <c r="I16" s="5">
        <v>7.55</v>
      </c>
      <c r="J16" s="5">
        <v>12.6</v>
      </c>
      <c r="K16" s="18">
        <v>1</v>
      </c>
      <c r="L16" s="21">
        <f t="shared" si="3"/>
        <v>12.6</v>
      </c>
      <c r="M16" s="22">
        <v>12.6</v>
      </c>
      <c r="N16" s="9">
        <f t="shared" si="0"/>
        <v>103345.2</v>
      </c>
      <c r="O16" s="9" t="b">
        <f t="shared" si="1"/>
        <v>1</v>
      </c>
      <c r="P16" s="9" t="b">
        <f t="shared" si="4"/>
        <v>1</v>
      </c>
      <c r="Q16" s="28">
        <v>0.73014400000000002</v>
      </c>
      <c r="R16" s="28">
        <v>4.6341409999999996</v>
      </c>
      <c r="S16" s="29">
        <v>5988.64</v>
      </c>
      <c r="T16" s="29">
        <v>37810.89</v>
      </c>
      <c r="U16" s="29">
        <v>43799.53</v>
      </c>
    </row>
    <row r="17" spans="1:21">
      <c r="A17" s="17" t="s">
        <v>78</v>
      </c>
      <c r="B17" s="9">
        <v>235</v>
      </c>
      <c r="C17" s="17">
        <v>23963.37</v>
      </c>
      <c r="D17" s="17">
        <v>0.9</v>
      </c>
      <c r="E17" s="17">
        <v>1.17</v>
      </c>
      <c r="F17" s="18">
        <v>0.9</v>
      </c>
      <c r="G17" s="19">
        <f t="shared" si="2"/>
        <v>1.143</v>
      </c>
      <c r="H17" s="20">
        <v>1.1399999999999999</v>
      </c>
      <c r="I17" s="5">
        <v>7.9</v>
      </c>
      <c r="J17" s="5">
        <v>10.3</v>
      </c>
      <c r="K17" s="18">
        <v>0.9</v>
      </c>
      <c r="L17" s="21">
        <f t="shared" si="3"/>
        <v>10.06</v>
      </c>
      <c r="M17" s="22">
        <v>10.06</v>
      </c>
      <c r="N17" s="9">
        <f t="shared" si="0"/>
        <v>241071.50219999999</v>
      </c>
      <c r="O17" s="9" t="b">
        <f t="shared" si="1"/>
        <v>1</v>
      </c>
      <c r="P17" s="9" t="b">
        <f t="shared" si="4"/>
        <v>1</v>
      </c>
      <c r="Q17" s="28">
        <v>0.58207299999999995</v>
      </c>
      <c r="R17" s="28">
        <v>3.6999569999999999</v>
      </c>
      <c r="S17" s="29">
        <v>13948.42</v>
      </c>
      <c r="T17" s="29">
        <v>88538.85</v>
      </c>
      <c r="U17" s="29">
        <v>102487.28</v>
      </c>
    </row>
    <row r="18" spans="1:21">
      <c r="A18" s="17" t="s">
        <v>79</v>
      </c>
      <c r="B18" s="9">
        <v>318</v>
      </c>
      <c r="C18" s="17">
        <v>18923</v>
      </c>
      <c r="D18" s="17">
        <v>0.48</v>
      </c>
      <c r="E18" s="17">
        <v>0.79</v>
      </c>
      <c r="F18" s="18">
        <v>1</v>
      </c>
      <c r="G18" s="19">
        <f t="shared" si="2"/>
        <v>0.79</v>
      </c>
      <c r="H18" s="20">
        <v>0.79</v>
      </c>
      <c r="I18" s="5">
        <v>4.2</v>
      </c>
      <c r="J18" s="5">
        <v>6.93</v>
      </c>
      <c r="K18" s="18">
        <v>1</v>
      </c>
      <c r="L18" s="21">
        <f t="shared" si="3"/>
        <v>6.93</v>
      </c>
      <c r="M18" s="22">
        <v>6.93</v>
      </c>
      <c r="N18" s="9">
        <f t="shared" si="0"/>
        <v>131136.38999999998</v>
      </c>
      <c r="O18" s="9" t="b">
        <f t="shared" si="1"/>
        <v>1</v>
      </c>
      <c r="P18" s="9" t="b">
        <f t="shared" si="4"/>
        <v>1</v>
      </c>
      <c r="Q18" s="28">
        <v>0.403366</v>
      </c>
      <c r="R18" s="28">
        <v>2.548778</v>
      </c>
      <c r="S18" s="29">
        <v>7624.83</v>
      </c>
      <c r="T18" s="29">
        <v>48102.06</v>
      </c>
      <c r="U18" s="29">
        <v>55726.89</v>
      </c>
    </row>
    <row r="19" spans="1:21">
      <c r="A19" s="17" t="s">
        <v>21</v>
      </c>
      <c r="B19" s="9">
        <v>529</v>
      </c>
      <c r="C19" s="17">
        <v>39166</v>
      </c>
      <c r="D19" s="17">
        <v>0.85</v>
      </c>
      <c r="E19" s="17">
        <v>1.1299999999999999</v>
      </c>
      <c r="F19" s="18">
        <v>0.9</v>
      </c>
      <c r="G19" s="19">
        <f t="shared" si="2"/>
        <v>1.1019999999999999</v>
      </c>
      <c r="H19" s="20">
        <v>1.1000000000000001</v>
      </c>
      <c r="I19" s="5">
        <v>7.5</v>
      </c>
      <c r="J19" s="5">
        <v>9.9</v>
      </c>
      <c r="K19" s="18">
        <v>0.9</v>
      </c>
      <c r="L19" s="21">
        <f t="shared" si="3"/>
        <v>9.66</v>
      </c>
      <c r="M19" s="22">
        <v>9.66</v>
      </c>
      <c r="N19" s="9">
        <f t="shared" si="0"/>
        <v>378343.56</v>
      </c>
      <c r="O19" s="9" t="b">
        <f t="shared" si="1"/>
        <v>1</v>
      </c>
      <c r="P19" s="9" t="b">
        <f t="shared" si="4"/>
        <v>1</v>
      </c>
      <c r="Q19" s="28">
        <v>0.56164899999999995</v>
      </c>
      <c r="R19" s="28">
        <v>3.5528420000000001</v>
      </c>
      <c r="S19" s="29">
        <v>21976.82</v>
      </c>
      <c r="T19" s="29">
        <v>138988.95000000001</v>
      </c>
      <c r="U19" s="29">
        <v>160965.76999999999</v>
      </c>
    </row>
    <row r="20" spans="1:21">
      <c r="A20" s="17" t="s">
        <v>22</v>
      </c>
      <c r="B20" s="9">
        <v>61</v>
      </c>
      <c r="C20" s="17">
        <v>2970</v>
      </c>
      <c r="D20" s="17">
        <v>1.01</v>
      </c>
      <c r="E20" s="17">
        <v>1.5</v>
      </c>
      <c r="F20" s="18">
        <v>0.83</v>
      </c>
      <c r="G20" s="19">
        <f t="shared" si="2"/>
        <v>1.4167000000000001</v>
      </c>
      <c r="H20" s="20">
        <v>1.42</v>
      </c>
      <c r="I20" s="5">
        <v>8.8800000000000008</v>
      </c>
      <c r="J20" s="5">
        <v>13.22</v>
      </c>
      <c r="K20" s="18">
        <v>0.83</v>
      </c>
      <c r="L20" s="21">
        <f t="shared" si="3"/>
        <v>12.482200000000001</v>
      </c>
      <c r="M20" s="22">
        <v>12.48</v>
      </c>
      <c r="N20" s="9">
        <f t="shared" si="0"/>
        <v>37072.134000000005</v>
      </c>
      <c r="O20" s="9" t="b">
        <f t="shared" si="1"/>
        <v>1</v>
      </c>
      <c r="P20" s="9" t="b">
        <f t="shared" si="4"/>
        <v>1</v>
      </c>
      <c r="Q20" s="28">
        <v>0.72503799999999996</v>
      </c>
      <c r="R20" s="28">
        <v>4.5900069999999999</v>
      </c>
      <c r="S20" s="29">
        <v>2153.36</v>
      </c>
      <c r="T20" s="29">
        <v>13632.32</v>
      </c>
      <c r="U20" s="29">
        <v>15785.68</v>
      </c>
    </row>
    <row r="21" spans="1:21">
      <c r="A21" s="17" t="s">
        <v>23</v>
      </c>
      <c r="B21" s="9">
        <v>23</v>
      </c>
      <c r="C21" s="17">
        <v>1266</v>
      </c>
      <c r="D21" s="17">
        <v>0.56000000000000005</v>
      </c>
      <c r="E21" s="17">
        <v>0.91</v>
      </c>
      <c r="F21" s="18">
        <v>0.83</v>
      </c>
      <c r="G21" s="19">
        <f t="shared" si="2"/>
        <v>0.85050000000000003</v>
      </c>
      <c r="H21" s="20">
        <v>0.85</v>
      </c>
      <c r="I21" s="5">
        <v>4.9000000000000004</v>
      </c>
      <c r="J21" s="5">
        <v>8</v>
      </c>
      <c r="K21" s="18">
        <v>0.83</v>
      </c>
      <c r="L21" s="21">
        <f t="shared" si="3"/>
        <v>7.4729999999999999</v>
      </c>
      <c r="M21" s="22">
        <v>7.47</v>
      </c>
      <c r="N21" s="9">
        <f t="shared" si="0"/>
        <v>9460.8179999999993</v>
      </c>
      <c r="O21" s="9" t="b">
        <f t="shared" si="1"/>
        <v>1</v>
      </c>
      <c r="P21" s="9" t="b">
        <f t="shared" si="4"/>
        <v>1</v>
      </c>
      <c r="Q21" s="28">
        <v>0.43400100000000003</v>
      </c>
      <c r="R21" s="28">
        <v>2.7473839999999998</v>
      </c>
      <c r="S21" s="29">
        <v>549.45000000000005</v>
      </c>
      <c r="T21" s="29">
        <v>3478.19</v>
      </c>
      <c r="U21" s="29">
        <v>4027.63</v>
      </c>
    </row>
    <row r="22" spans="1:21">
      <c r="A22" s="17" t="s">
        <v>24</v>
      </c>
      <c r="B22" s="9">
        <v>0</v>
      </c>
      <c r="C22" s="17">
        <v>0</v>
      </c>
      <c r="D22" s="17">
        <v>1.19</v>
      </c>
      <c r="E22" s="17">
        <v>1.67</v>
      </c>
      <c r="F22" s="18">
        <v>1</v>
      </c>
      <c r="G22" s="19">
        <f t="shared" si="2"/>
        <v>1.67</v>
      </c>
      <c r="H22" s="20">
        <v>1.67</v>
      </c>
      <c r="I22" s="5">
        <v>10.45</v>
      </c>
      <c r="J22" s="5">
        <v>14.69</v>
      </c>
      <c r="K22" s="18">
        <v>1</v>
      </c>
      <c r="L22" s="21">
        <f t="shared" si="3"/>
        <v>14.69</v>
      </c>
      <c r="M22" s="22">
        <v>14.69</v>
      </c>
      <c r="N22" s="9">
        <f t="shared" si="0"/>
        <v>0</v>
      </c>
      <c r="O22" s="9" t="b">
        <f t="shared" si="1"/>
        <v>1</v>
      </c>
      <c r="P22" s="9" t="b">
        <f t="shared" si="4"/>
        <v>1</v>
      </c>
      <c r="Q22" s="28">
        <v>0.85268500000000003</v>
      </c>
      <c r="R22" s="28">
        <v>5.4028200000000002</v>
      </c>
      <c r="S22" s="29">
        <v>0</v>
      </c>
      <c r="T22" s="29">
        <v>0</v>
      </c>
      <c r="U22" s="29">
        <v>0</v>
      </c>
    </row>
    <row r="23" spans="1:21">
      <c r="A23" s="17" t="s">
        <v>25</v>
      </c>
      <c r="B23" s="9">
        <v>186</v>
      </c>
      <c r="C23" s="17">
        <v>8247</v>
      </c>
      <c r="D23" s="17">
        <v>1.19</v>
      </c>
      <c r="E23" s="17">
        <v>1.5</v>
      </c>
      <c r="F23" s="18">
        <v>0.9</v>
      </c>
      <c r="G23" s="19">
        <f t="shared" si="2"/>
        <v>1.4690000000000001</v>
      </c>
      <c r="H23" s="20">
        <v>1.47</v>
      </c>
      <c r="I23" s="5">
        <v>10.45</v>
      </c>
      <c r="J23" s="5">
        <v>13.21</v>
      </c>
      <c r="K23" s="18">
        <v>0.9</v>
      </c>
      <c r="L23" s="21">
        <f t="shared" si="3"/>
        <v>12.934000000000001</v>
      </c>
      <c r="M23" s="22">
        <v>12.93</v>
      </c>
      <c r="N23" s="9">
        <f t="shared" si="0"/>
        <v>106666.698</v>
      </c>
      <c r="O23" s="9" t="b">
        <f t="shared" si="1"/>
        <v>1</v>
      </c>
      <c r="P23" s="9" t="b">
        <f t="shared" si="4"/>
        <v>1</v>
      </c>
      <c r="Q23" s="28">
        <v>0.75056699999999998</v>
      </c>
      <c r="R23" s="28">
        <v>4.7555120000000004</v>
      </c>
      <c r="S23" s="29">
        <v>6150.3</v>
      </c>
      <c r="T23" s="29">
        <v>38627.120000000003</v>
      </c>
      <c r="U23" s="29">
        <v>44777.42</v>
      </c>
    </row>
    <row r="24" spans="1:21">
      <c r="A24" s="17" t="s">
        <v>26</v>
      </c>
      <c r="B24" s="9">
        <v>125</v>
      </c>
      <c r="C24" s="17">
        <v>13650</v>
      </c>
      <c r="D24" s="17">
        <v>0.77</v>
      </c>
      <c r="E24" s="17">
        <v>1.04</v>
      </c>
      <c r="F24" s="18">
        <v>0.73</v>
      </c>
      <c r="G24" s="19">
        <f t="shared" si="2"/>
        <v>0.96710000000000007</v>
      </c>
      <c r="H24" s="20">
        <v>0.97</v>
      </c>
      <c r="I24" s="5">
        <v>6.8</v>
      </c>
      <c r="J24" s="5">
        <v>9.11</v>
      </c>
      <c r="K24" s="18">
        <v>0.73</v>
      </c>
      <c r="L24" s="21">
        <f t="shared" si="3"/>
        <v>8.4863</v>
      </c>
      <c r="M24" s="22">
        <v>8.49</v>
      </c>
      <c r="N24" s="9">
        <f t="shared" si="0"/>
        <v>115837.995</v>
      </c>
      <c r="O24" s="9" t="b">
        <f t="shared" si="1"/>
        <v>1</v>
      </c>
      <c r="P24" s="9" t="b">
        <f t="shared" si="4"/>
        <v>1</v>
      </c>
      <c r="Q24" s="28">
        <v>0.49527199999999999</v>
      </c>
      <c r="R24" s="28">
        <v>3.1225290000000001</v>
      </c>
      <c r="S24" s="29">
        <v>6760.47</v>
      </c>
      <c r="T24" s="29">
        <v>42357.1</v>
      </c>
      <c r="U24" s="29">
        <v>49117.57</v>
      </c>
    </row>
    <row r="25" spans="1:21">
      <c r="A25" s="17" t="s">
        <v>27</v>
      </c>
      <c r="B25" s="9">
        <v>127</v>
      </c>
      <c r="C25" s="17">
        <v>16886</v>
      </c>
      <c r="D25" s="17">
        <v>0.91</v>
      </c>
      <c r="E25" s="17">
        <v>1.38</v>
      </c>
      <c r="F25" s="18">
        <v>0.63</v>
      </c>
      <c r="G25" s="19">
        <f t="shared" si="2"/>
        <v>1.2060999999999999</v>
      </c>
      <c r="H25" s="20">
        <v>1.21</v>
      </c>
      <c r="I25" s="5">
        <v>8.02</v>
      </c>
      <c r="J25" s="5">
        <v>12.1</v>
      </c>
      <c r="K25" s="18">
        <v>0.63</v>
      </c>
      <c r="L25" s="21">
        <f t="shared" si="3"/>
        <v>10.590399999999999</v>
      </c>
      <c r="M25" s="22">
        <v>10.59</v>
      </c>
      <c r="N25" s="9">
        <f t="shared" si="0"/>
        <v>178829.4944</v>
      </c>
      <c r="O25" s="9" t="b">
        <f t="shared" si="1"/>
        <v>1</v>
      </c>
      <c r="P25" s="9" t="b">
        <f t="shared" si="4"/>
        <v>1</v>
      </c>
      <c r="Q25" s="28">
        <v>0.61781399999999997</v>
      </c>
      <c r="R25" s="28">
        <v>3.8948860000000001</v>
      </c>
      <c r="S25" s="29">
        <v>10432.41</v>
      </c>
      <c r="T25" s="29">
        <v>60728.67</v>
      </c>
      <c r="U25" s="29">
        <v>71161.070000000007</v>
      </c>
    </row>
    <row r="26" spans="1:21">
      <c r="A26" s="17" t="s">
        <v>28</v>
      </c>
      <c r="B26" s="9">
        <v>166</v>
      </c>
      <c r="C26" s="17">
        <v>64796.9</v>
      </c>
      <c r="D26" s="17">
        <v>0.33</v>
      </c>
      <c r="E26" s="17">
        <v>0.94</v>
      </c>
      <c r="F26" s="18">
        <v>0.57999999999999996</v>
      </c>
      <c r="G26" s="19">
        <f t="shared" si="2"/>
        <v>0.68379999999999996</v>
      </c>
      <c r="H26" s="20">
        <v>0.68</v>
      </c>
      <c r="I26" s="5">
        <v>2.9</v>
      </c>
      <c r="J26" s="5">
        <v>8.25</v>
      </c>
      <c r="K26" s="18">
        <v>0.57999999999999996</v>
      </c>
      <c r="L26" s="21">
        <f t="shared" si="3"/>
        <v>6.0030000000000001</v>
      </c>
      <c r="M26" s="22">
        <v>6</v>
      </c>
      <c r="N26" s="9">
        <f t="shared" si="0"/>
        <v>388975.79070000001</v>
      </c>
      <c r="O26" s="9" t="b">
        <f t="shared" si="1"/>
        <v>1</v>
      </c>
      <c r="P26" s="9" t="b">
        <f t="shared" si="4"/>
        <v>1</v>
      </c>
      <c r="Q26" s="28">
        <v>0.34720099999999998</v>
      </c>
      <c r="R26" s="28">
        <v>2.206734</v>
      </c>
      <c r="S26" s="29">
        <v>21119.17</v>
      </c>
      <c r="T26" s="29">
        <v>132132.88</v>
      </c>
      <c r="U26" s="29">
        <v>153252.04999999999</v>
      </c>
    </row>
    <row r="27" spans="1:21">
      <c r="A27" s="17" t="s">
        <v>29</v>
      </c>
      <c r="B27" s="9">
        <v>120</v>
      </c>
      <c r="C27" s="17">
        <v>14810</v>
      </c>
      <c r="D27" s="17">
        <v>0.45</v>
      </c>
      <c r="E27" s="17">
        <v>0.92</v>
      </c>
      <c r="F27" s="18">
        <v>0.56999999999999995</v>
      </c>
      <c r="G27" s="19">
        <f t="shared" si="2"/>
        <v>0.71789999999999998</v>
      </c>
      <c r="H27" s="20">
        <v>0.72</v>
      </c>
      <c r="I27" s="5">
        <v>4</v>
      </c>
      <c r="J27" s="5">
        <v>8.11</v>
      </c>
      <c r="K27" s="18">
        <v>0.56999999999999995</v>
      </c>
      <c r="L27" s="21">
        <f t="shared" si="3"/>
        <v>6.3426999999999989</v>
      </c>
      <c r="M27" s="22">
        <v>6.34</v>
      </c>
      <c r="N27" s="9">
        <f t="shared" si="0"/>
        <v>93935.386999999988</v>
      </c>
      <c r="O27" s="9" t="b">
        <f t="shared" si="1"/>
        <v>1</v>
      </c>
      <c r="P27" s="9" t="b">
        <f t="shared" si="4"/>
        <v>1</v>
      </c>
      <c r="Q27" s="28">
        <v>0.36762499999999998</v>
      </c>
      <c r="R27" s="28">
        <v>2.331782</v>
      </c>
      <c r="S27" s="29">
        <v>5444.52</v>
      </c>
      <c r="T27" s="29">
        <v>34533.699999999997</v>
      </c>
      <c r="U27" s="29">
        <v>39978.22</v>
      </c>
    </row>
    <row r="28" spans="1:21">
      <c r="A28" s="17" t="s">
        <v>30</v>
      </c>
      <c r="B28" s="9">
        <v>250</v>
      </c>
      <c r="C28" s="17">
        <v>24451</v>
      </c>
      <c r="D28" s="17">
        <v>3.4</v>
      </c>
      <c r="E28" s="17">
        <v>10.28</v>
      </c>
      <c r="F28" s="18">
        <v>0.113</v>
      </c>
      <c r="G28" s="19">
        <f t="shared" si="2"/>
        <v>4.1774399999999998</v>
      </c>
      <c r="H28" s="20">
        <v>4.18</v>
      </c>
      <c r="I28" s="5">
        <v>29.93</v>
      </c>
      <c r="J28" s="5">
        <v>90.5</v>
      </c>
      <c r="K28" s="18">
        <v>0.113</v>
      </c>
      <c r="L28" s="21">
        <f t="shared" si="3"/>
        <v>36.774410000000003</v>
      </c>
      <c r="M28" s="22">
        <v>36.770000000000003</v>
      </c>
      <c r="N28" s="9">
        <f t="shared" si="0"/>
        <v>899171.09891000006</v>
      </c>
      <c r="O28" s="9" t="b">
        <f t="shared" si="1"/>
        <v>1</v>
      </c>
      <c r="P28" s="9" t="b">
        <f t="shared" si="4"/>
        <v>1</v>
      </c>
      <c r="Q28" s="28">
        <v>2.1342660000000002</v>
      </c>
      <c r="R28" s="28">
        <v>13.523602</v>
      </c>
      <c r="S28" s="29">
        <v>48781.22</v>
      </c>
      <c r="T28" s="29">
        <v>309098.14</v>
      </c>
      <c r="U28" s="29">
        <v>357879.36</v>
      </c>
    </row>
    <row r="29" spans="1:21">
      <c r="A29" s="17" t="s">
        <v>31</v>
      </c>
      <c r="B29" s="9">
        <v>8</v>
      </c>
      <c r="C29" s="17">
        <v>357</v>
      </c>
      <c r="D29" s="17">
        <v>2.5499999999999998</v>
      </c>
      <c r="E29" s="17">
        <v>6.33</v>
      </c>
      <c r="F29" s="18">
        <v>0.44500000000000001</v>
      </c>
      <c r="G29" s="19">
        <f t="shared" si="2"/>
        <v>4.2321</v>
      </c>
      <c r="H29" s="20">
        <v>4.2300000000000004</v>
      </c>
      <c r="I29" s="5">
        <v>22.4</v>
      </c>
      <c r="J29" s="5">
        <v>55.7</v>
      </c>
      <c r="K29" s="18">
        <v>0.44500000000000001</v>
      </c>
      <c r="L29" s="21">
        <f t="shared" si="3"/>
        <v>37.218499999999999</v>
      </c>
      <c r="M29" s="22">
        <v>37.22</v>
      </c>
      <c r="N29" s="9">
        <f t="shared" si="0"/>
        <v>13287.004499999999</v>
      </c>
      <c r="O29" s="9" t="b">
        <f t="shared" si="1"/>
        <v>1</v>
      </c>
      <c r="P29" s="9" t="b">
        <f t="shared" si="4"/>
        <v>1</v>
      </c>
      <c r="Q29" s="28">
        <v>2.159796</v>
      </c>
      <c r="R29" s="28">
        <v>13.689107</v>
      </c>
      <c r="S29" s="29">
        <v>771.05</v>
      </c>
      <c r="T29" s="29">
        <v>4887.01</v>
      </c>
      <c r="U29" s="29">
        <v>5658.06</v>
      </c>
    </row>
    <row r="30" spans="1:21">
      <c r="A30" s="17" t="s">
        <v>32</v>
      </c>
      <c r="B30" s="9">
        <v>211</v>
      </c>
      <c r="C30" s="17">
        <v>13045</v>
      </c>
      <c r="D30" s="17">
        <v>2.56</v>
      </c>
      <c r="E30" s="17">
        <v>7.36</v>
      </c>
      <c r="F30" s="18">
        <v>0.33500000000000002</v>
      </c>
      <c r="G30" s="19">
        <f t="shared" si="2"/>
        <v>4.1680000000000001</v>
      </c>
      <c r="H30" s="20">
        <v>4.17</v>
      </c>
      <c r="I30" s="5">
        <v>22.5</v>
      </c>
      <c r="J30" s="5">
        <v>64.760000000000005</v>
      </c>
      <c r="K30" s="18">
        <v>0.33500000000000002</v>
      </c>
      <c r="L30" s="21">
        <f t="shared" si="3"/>
        <v>36.6571</v>
      </c>
      <c r="M30" s="22">
        <v>36.659999999999997</v>
      </c>
      <c r="N30" s="9">
        <f t="shared" si="0"/>
        <v>478191.86949999997</v>
      </c>
      <c r="O30" s="9" t="b">
        <f t="shared" si="1"/>
        <v>1</v>
      </c>
      <c r="P30" s="9" t="b">
        <f t="shared" si="4"/>
        <v>1</v>
      </c>
      <c r="Q30" s="28">
        <v>2.1291600000000002</v>
      </c>
      <c r="R30" s="28">
        <v>13.483145</v>
      </c>
      <c r="S30" s="29">
        <v>25733.46</v>
      </c>
      <c r="T30" s="29">
        <v>162959.98000000001</v>
      </c>
      <c r="U30" s="29">
        <v>188693.44</v>
      </c>
    </row>
    <row r="31" spans="1:21">
      <c r="A31" s="17" t="s">
        <v>33</v>
      </c>
      <c r="B31" s="9">
        <v>323</v>
      </c>
      <c r="C31" s="17">
        <v>30316.5</v>
      </c>
      <c r="D31" s="17">
        <v>1.56</v>
      </c>
      <c r="E31" s="17">
        <v>2.44</v>
      </c>
      <c r="F31" s="18">
        <v>0.82</v>
      </c>
      <c r="G31" s="19">
        <f t="shared" si="2"/>
        <v>2.2816000000000001</v>
      </c>
      <c r="H31" s="20">
        <v>2.2799999999999998</v>
      </c>
      <c r="I31" s="5">
        <v>13.7</v>
      </c>
      <c r="J31" s="5">
        <v>21.5</v>
      </c>
      <c r="K31" s="18">
        <v>0.82</v>
      </c>
      <c r="L31" s="21">
        <f t="shared" si="3"/>
        <v>20.096</v>
      </c>
      <c r="M31" s="22">
        <v>20.100000000000001</v>
      </c>
      <c r="N31" s="9">
        <f t="shared" ref="N31:N36" si="5">C31*L31</f>
        <v>609240.38399999996</v>
      </c>
      <c r="O31" s="9" t="b">
        <f t="shared" ref="O31:O36" si="6">G31=(E31-D31)*F31+D31</f>
        <v>1</v>
      </c>
      <c r="P31" s="9" t="b">
        <f t="shared" si="4"/>
        <v>1</v>
      </c>
      <c r="Q31" s="28">
        <v>1.164145</v>
      </c>
      <c r="R31" s="28">
        <v>7.3925590000000003</v>
      </c>
      <c r="S31" s="29">
        <v>35129.71</v>
      </c>
      <c r="T31" s="29">
        <v>223080.81</v>
      </c>
      <c r="U31" s="29">
        <v>258210.52</v>
      </c>
    </row>
    <row r="32" spans="1:21">
      <c r="A32" s="17" t="s">
        <v>34</v>
      </c>
      <c r="B32" s="9">
        <v>2</v>
      </c>
      <c r="C32" s="17">
        <v>96</v>
      </c>
      <c r="D32" s="17">
        <v>1.56</v>
      </c>
      <c r="E32" s="17">
        <v>2.4500000000000002</v>
      </c>
      <c r="F32" s="18">
        <v>0.57999999999999996</v>
      </c>
      <c r="G32" s="19">
        <f t="shared" si="2"/>
        <v>2.0762</v>
      </c>
      <c r="H32" s="20">
        <v>2.08</v>
      </c>
      <c r="I32" s="5">
        <v>13.77</v>
      </c>
      <c r="J32" s="5">
        <v>21.55</v>
      </c>
      <c r="K32" s="18">
        <v>0.57999999999999996</v>
      </c>
      <c r="L32" s="21">
        <f t="shared" si="3"/>
        <v>18.282399999999999</v>
      </c>
      <c r="M32" s="22">
        <v>18.28</v>
      </c>
      <c r="N32" s="9">
        <f t="shared" si="5"/>
        <v>1755.1104</v>
      </c>
      <c r="O32" s="9" t="b">
        <f t="shared" si="6"/>
        <v>1</v>
      </c>
      <c r="P32" s="9" t="b">
        <f t="shared" si="4"/>
        <v>1</v>
      </c>
      <c r="Q32" s="28">
        <v>1.0620270000000001</v>
      </c>
      <c r="R32" s="28">
        <v>6.7231829999999997</v>
      </c>
      <c r="S32" s="29">
        <v>87.3</v>
      </c>
      <c r="T32" s="29">
        <v>552.65</v>
      </c>
      <c r="U32" s="29">
        <v>639.95000000000005</v>
      </c>
    </row>
    <row r="33" spans="1:21">
      <c r="A33" s="17" t="s">
        <v>35</v>
      </c>
      <c r="B33" s="9">
        <v>71</v>
      </c>
      <c r="C33" s="17">
        <v>2964</v>
      </c>
      <c r="D33" s="17">
        <v>4.42</v>
      </c>
      <c r="E33" s="17">
        <v>11.24</v>
      </c>
      <c r="F33" s="18">
        <v>0.222</v>
      </c>
      <c r="G33" s="19">
        <f t="shared" si="2"/>
        <v>5.9340399999999995</v>
      </c>
      <c r="H33" s="20">
        <v>5.93</v>
      </c>
      <c r="I33" s="5">
        <v>38.93</v>
      </c>
      <c r="J33" s="5">
        <v>98.9</v>
      </c>
      <c r="K33" s="18">
        <v>0.222</v>
      </c>
      <c r="L33" s="21">
        <f t="shared" si="3"/>
        <v>52.243340000000003</v>
      </c>
      <c r="M33" s="22">
        <v>52.24</v>
      </c>
      <c r="N33" s="9">
        <f t="shared" si="5"/>
        <v>154849.25976000002</v>
      </c>
      <c r="O33" s="9" t="b">
        <f t="shared" si="6"/>
        <v>1</v>
      </c>
      <c r="P33" s="9" t="b">
        <f t="shared" si="4"/>
        <v>1</v>
      </c>
      <c r="Q33" s="28">
        <v>3.0277989999999999</v>
      </c>
      <c r="R33" s="28">
        <v>19.213297000000001</v>
      </c>
      <c r="S33" s="29">
        <v>8898.09</v>
      </c>
      <c r="T33" s="29">
        <v>55906.85</v>
      </c>
      <c r="U33" s="29">
        <v>64804.94</v>
      </c>
    </row>
    <row r="34" spans="1:21">
      <c r="A34" s="17" t="s">
        <v>36</v>
      </c>
      <c r="B34" s="9">
        <v>7</v>
      </c>
      <c r="C34" s="17">
        <v>29421</v>
      </c>
      <c r="D34" s="17">
        <v>1.65</v>
      </c>
      <c r="E34" s="17">
        <v>2.73</v>
      </c>
      <c r="F34" s="18">
        <v>0.93</v>
      </c>
      <c r="G34" s="19">
        <f t="shared" si="2"/>
        <v>2.6543999999999999</v>
      </c>
      <c r="H34" s="20">
        <v>2.65</v>
      </c>
      <c r="I34" s="5">
        <v>14.53</v>
      </c>
      <c r="J34" s="5">
        <v>23.98</v>
      </c>
      <c r="K34" s="18">
        <v>0.93</v>
      </c>
      <c r="L34" s="21">
        <f>+I34+K34*(J34-I34)</f>
        <v>23.3185</v>
      </c>
      <c r="M34" s="22">
        <v>23.32</v>
      </c>
      <c r="N34" s="9">
        <f t="shared" si="5"/>
        <v>686053.58849999995</v>
      </c>
      <c r="O34" s="9" t="b">
        <f t="shared" si="6"/>
        <v>1</v>
      </c>
      <c r="P34" s="9" t="b">
        <f t="shared" si="4"/>
        <v>1</v>
      </c>
      <c r="Q34" s="28">
        <v>1.3530629999999999</v>
      </c>
      <c r="R34" s="28">
        <v>8.5768389999999997</v>
      </c>
      <c r="S34" s="29">
        <v>39808.480000000003</v>
      </c>
      <c r="T34" s="29">
        <v>252339.19</v>
      </c>
      <c r="U34" s="29">
        <v>292147.68</v>
      </c>
    </row>
    <row r="35" spans="1:21">
      <c r="A35" s="17" t="s">
        <v>37</v>
      </c>
      <c r="B35" s="9">
        <v>0</v>
      </c>
      <c r="C35" s="17">
        <v>0</v>
      </c>
      <c r="D35" s="17">
        <v>3.35</v>
      </c>
      <c r="E35" s="17">
        <v>8.24</v>
      </c>
      <c r="F35" s="18">
        <v>1</v>
      </c>
      <c r="G35" s="19">
        <f t="shared" si="2"/>
        <v>8.24</v>
      </c>
      <c r="H35" s="20">
        <v>8.24</v>
      </c>
      <c r="I35" s="5">
        <v>29.5</v>
      </c>
      <c r="J35" s="5">
        <v>72.55</v>
      </c>
      <c r="K35" s="18">
        <v>1</v>
      </c>
      <c r="L35" s="21">
        <f t="shared" si="3"/>
        <v>72.55</v>
      </c>
      <c r="M35" s="22">
        <v>72.55</v>
      </c>
      <c r="N35" s="9">
        <f t="shared" si="5"/>
        <v>0</v>
      </c>
      <c r="O35" s="9" t="b">
        <f t="shared" si="6"/>
        <v>1</v>
      </c>
      <c r="P35" s="9" t="b">
        <f t="shared" si="4"/>
        <v>1</v>
      </c>
      <c r="Q35" s="28">
        <v>4.2072620000000001</v>
      </c>
      <c r="R35" s="28">
        <v>26.683091999999998</v>
      </c>
      <c r="S35" s="29">
        <v>0</v>
      </c>
      <c r="T35" s="29">
        <v>0</v>
      </c>
      <c r="U35" s="29">
        <v>0</v>
      </c>
    </row>
    <row r="36" spans="1:21">
      <c r="A36" s="17" t="s">
        <v>38</v>
      </c>
      <c r="B36" s="9">
        <v>10</v>
      </c>
      <c r="C36" s="17">
        <v>3964</v>
      </c>
      <c r="D36" s="17">
        <v>0.77</v>
      </c>
      <c r="E36" s="17">
        <v>1.91</v>
      </c>
      <c r="F36" s="18">
        <v>0.77</v>
      </c>
      <c r="G36" s="19">
        <f>D36+F36*(E36-D36)</f>
        <v>1.6477999999999999</v>
      </c>
      <c r="H36" s="20">
        <v>1.65</v>
      </c>
      <c r="I36" s="5">
        <v>6.8</v>
      </c>
      <c r="J36" s="5">
        <v>16.8</v>
      </c>
      <c r="K36" s="18">
        <v>0.77</v>
      </c>
      <c r="L36" s="21">
        <f t="shared" si="3"/>
        <v>14.5</v>
      </c>
      <c r="M36" s="22">
        <v>14.5</v>
      </c>
      <c r="N36" s="9">
        <f t="shared" si="5"/>
        <v>57478</v>
      </c>
      <c r="O36" s="9" t="b">
        <f t="shared" si="6"/>
        <v>1</v>
      </c>
      <c r="P36" s="9" t="b">
        <f t="shared" si="4"/>
        <v>1</v>
      </c>
      <c r="Q36" s="28">
        <v>0.84247300000000003</v>
      </c>
      <c r="R36" s="28">
        <v>5.3329399999999998</v>
      </c>
      <c r="S36" s="29">
        <v>3339.56</v>
      </c>
      <c r="T36" s="29">
        <v>21139.78</v>
      </c>
      <c r="U36" s="29">
        <v>24479.34</v>
      </c>
    </row>
    <row r="37" spans="1:21" ht="15.75" customHeight="1">
      <c r="A37" s="23" t="s">
        <v>39</v>
      </c>
      <c r="B37" s="23">
        <v>18</v>
      </c>
      <c r="C37" s="23">
        <v>35401</v>
      </c>
      <c r="D37" s="23"/>
      <c r="E37" s="23"/>
      <c r="F37" s="23"/>
      <c r="G37" s="23"/>
      <c r="H37" s="24"/>
      <c r="I37" s="70" t="s">
        <v>41</v>
      </c>
      <c r="J37" s="70"/>
      <c r="K37" s="70"/>
      <c r="L37" s="70"/>
      <c r="M37" s="70"/>
      <c r="N37" s="70"/>
      <c r="O37" s="25"/>
      <c r="P37" s="25"/>
      <c r="Q37" s="25"/>
      <c r="R37" s="25"/>
      <c r="S37" s="53"/>
      <c r="T37" s="53"/>
      <c r="U37" s="53"/>
    </row>
    <row r="38" spans="1:21">
      <c r="A38" s="23" t="s">
        <v>80</v>
      </c>
      <c r="B38" s="23">
        <v>12</v>
      </c>
      <c r="C38" s="23">
        <v>16590</v>
      </c>
      <c r="D38" s="23"/>
      <c r="E38" s="23"/>
      <c r="F38" s="23"/>
      <c r="G38" s="23"/>
      <c r="H38" s="24"/>
      <c r="I38" s="70"/>
      <c r="J38" s="70"/>
      <c r="K38" s="70"/>
      <c r="L38" s="70"/>
      <c r="M38" s="70"/>
      <c r="N38" s="70"/>
      <c r="O38" s="25"/>
      <c r="P38" s="25"/>
      <c r="Q38" s="25"/>
      <c r="R38" s="25"/>
      <c r="S38" s="53"/>
      <c r="T38" s="53"/>
      <c r="U38" s="53"/>
    </row>
    <row r="39" spans="1:21" s="11" customFormat="1" ht="18.399999999999999" customHeight="1">
      <c r="A39" s="38" t="s">
        <v>40</v>
      </c>
      <c r="B39" s="39">
        <f>SUM(B7:B36)</f>
        <v>4619</v>
      </c>
      <c r="C39" s="39">
        <f>SUM(C7:C36)</f>
        <v>911627.39</v>
      </c>
      <c r="D39" s="39"/>
      <c r="E39" s="39"/>
      <c r="F39" s="39"/>
      <c r="G39" s="39"/>
      <c r="H39" s="40"/>
      <c r="I39" s="39"/>
      <c r="J39" s="39"/>
      <c r="K39" s="39"/>
      <c r="L39" s="39"/>
      <c r="M39" s="41"/>
      <c r="N39" s="39">
        <f>SUM(N7:N36)</f>
        <v>8818132.3572699986</v>
      </c>
      <c r="O39" s="39"/>
      <c r="P39" s="39"/>
      <c r="Q39" s="39"/>
      <c r="R39" s="39"/>
      <c r="S39" s="42">
        <f>SUM(S7:S36)</f>
        <v>479052.85</v>
      </c>
      <c r="T39" s="42">
        <f>SUM(T7:T36)</f>
        <v>3031276.82</v>
      </c>
      <c r="U39" s="67">
        <f>SUM(U7:U36)</f>
        <v>3510329.67</v>
      </c>
    </row>
    <row r="40" spans="1:21">
      <c r="U40" s="68"/>
    </row>
    <row r="41" spans="1:21">
      <c r="A41" t="s">
        <v>74</v>
      </c>
      <c r="B41" s="28">
        <v>0.36778899999999998</v>
      </c>
    </row>
    <row r="42" spans="1:21">
      <c r="A42" t="s">
        <v>75</v>
      </c>
      <c r="B42" s="28">
        <v>0.51058999999999999</v>
      </c>
    </row>
  </sheetData>
  <mergeCells count="5">
    <mergeCell ref="I37:N38"/>
    <mergeCell ref="A5:U5"/>
    <mergeCell ref="A1:U1"/>
    <mergeCell ref="A2:U2"/>
    <mergeCell ref="A3:U3"/>
  </mergeCells>
  <pageMargins left="0" right="0" top="0.39370078740157483" bottom="0.39370078740157483" header="0" footer="0"/>
  <pageSetup paperSize="8" scale="72" fitToHeight="0" orientation="landscape" r:id="rId1"/>
  <headerFooter>
    <oddHeader>&amp;C&amp;A</oddHeader>
    <oddFooter>&amp;CPagina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T16"/>
  <sheetViews>
    <sheetView workbookViewId="0">
      <selection sqref="A1:M1"/>
    </sheetView>
  </sheetViews>
  <sheetFormatPr defaultRowHeight="15.75"/>
  <cols>
    <col min="1" max="1" width="17.75" style="5" customWidth="1"/>
    <col min="2" max="2" width="10.875" style="5" bestFit="1" customWidth="1"/>
    <col min="3" max="3" width="14.25" style="5" bestFit="1" customWidth="1"/>
    <col min="4" max="4" width="4.375" style="5" bestFit="1" customWidth="1"/>
    <col min="5" max="5" width="6.875" style="5" bestFit="1" customWidth="1"/>
    <col min="6" max="6" width="7.125" style="5" bestFit="1" customWidth="1"/>
    <col min="7" max="8" width="10" style="5" customWidth="1"/>
    <col min="9" max="9" width="8.875" style="5" bestFit="1" customWidth="1"/>
    <col min="10" max="10" width="10.875" style="5" bestFit="1" customWidth="1"/>
    <col min="11" max="11" width="20" style="5" bestFit="1" customWidth="1"/>
    <col min="12" max="12" width="19.5" style="5" bestFit="1" customWidth="1"/>
    <col min="13" max="14" width="14.25" style="5" bestFit="1" customWidth="1"/>
    <col min="15" max="16384" width="9" style="5"/>
  </cols>
  <sheetData>
    <row r="1" spans="1:20" ht="20.25">
      <c r="A1" s="72" t="s">
        <v>84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66"/>
      <c r="O1" s="66"/>
      <c r="P1" s="66"/>
      <c r="Q1" s="66"/>
      <c r="R1" s="66"/>
      <c r="S1" s="66"/>
      <c r="T1" s="66"/>
    </row>
    <row r="2" spans="1:20">
      <c r="A2" s="73" t="s">
        <v>64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65"/>
      <c r="O2" s="65"/>
      <c r="P2" s="65"/>
      <c r="Q2" s="65"/>
      <c r="R2" s="65"/>
      <c r="S2" s="65"/>
      <c r="T2" s="65"/>
    </row>
    <row r="3" spans="1:20">
      <c r="A3" s="73" t="s">
        <v>81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65"/>
      <c r="O3" s="65"/>
      <c r="P3" s="65"/>
      <c r="Q3" s="65"/>
      <c r="R3" s="65"/>
      <c r="S3" s="65"/>
      <c r="T3" s="65"/>
    </row>
    <row r="4" spans="1:20">
      <c r="A4" s="73"/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65"/>
      <c r="O4" s="65"/>
      <c r="P4" s="65"/>
      <c r="Q4" s="65"/>
      <c r="R4" s="65"/>
      <c r="S4" s="65"/>
      <c r="T4" s="65"/>
    </row>
    <row r="5" spans="1:20">
      <c r="A5" s="46" t="s">
        <v>65</v>
      </c>
      <c r="B5" s="47" t="s">
        <v>2</v>
      </c>
      <c r="C5" s="46" t="s">
        <v>3</v>
      </c>
      <c r="D5" s="48" t="s">
        <v>66</v>
      </c>
      <c r="E5" s="48" t="s">
        <v>68</v>
      </c>
      <c r="F5" s="48" t="s">
        <v>69</v>
      </c>
      <c r="G5" s="55" t="s">
        <v>44</v>
      </c>
      <c r="H5" s="55" t="s">
        <v>70</v>
      </c>
      <c r="I5" s="48" t="s">
        <v>6</v>
      </c>
      <c r="J5" s="48" t="s">
        <v>71</v>
      </c>
      <c r="K5" s="48" t="s">
        <v>8</v>
      </c>
      <c r="L5" s="48" t="s">
        <v>9</v>
      </c>
      <c r="M5" s="48" t="s">
        <v>10</v>
      </c>
    </row>
    <row r="6" spans="1:20">
      <c r="A6" s="1">
        <v>0</v>
      </c>
      <c r="B6" s="2">
        <v>523</v>
      </c>
      <c r="C6" s="2">
        <v>148187</v>
      </c>
      <c r="D6" s="3">
        <v>0</v>
      </c>
      <c r="E6" s="4">
        <v>0</v>
      </c>
      <c r="F6" s="4">
        <v>0</v>
      </c>
      <c r="G6" s="59">
        <v>0</v>
      </c>
      <c r="H6" s="56">
        <v>0</v>
      </c>
      <c r="I6" s="45">
        <v>0</v>
      </c>
      <c r="J6" s="45">
        <v>0</v>
      </c>
      <c r="K6" s="6">
        <v>0</v>
      </c>
      <c r="L6" s="6">
        <v>0</v>
      </c>
      <c r="M6" s="7">
        <v>0</v>
      </c>
    </row>
    <row r="7" spans="1:20">
      <c r="A7" s="1">
        <v>1</v>
      </c>
      <c r="B7" s="2">
        <v>10434</v>
      </c>
      <c r="C7" s="2">
        <v>678607</v>
      </c>
      <c r="D7" s="3">
        <v>0.81</v>
      </c>
      <c r="E7" s="4">
        <v>0.6</v>
      </c>
      <c r="F7" s="4">
        <v>1</v>
      </c>
      <c r="G7" s="59">
        <v>1</v>
      </c>
      <c r="H7" s="56">
        <f t="shared" ref="H7:H12" si="0">+E7+G7*(F7-E7)</f>
        <v>1</v>
      </c>
      <c r="I7" s="45">
        <v>0.31964700000000001</v>
      </c>
      <c r="J7" s="45">
        <v>132.26787100000001</v>
      </c>
      <c r="K7" s="6">
        <v>147987.22</v>
      </c>
      <c r="L7" s="6">
        <v>717381.25</v>
      </c>
      <c r="M7" s="7">
        <v>865368.47</v>
      </c>
      <c r="N7" s="8"/>
    </row>
    <row r="8" spans="1:20">
      <c r="A8" s="1">
        <v>2</v>
      </c>
      <c r="B8" s="2">
        <v>11014</v>
      </c>
      <c r="C8" s="2">
        <v>731405</v>
      </c>
      <c r="D8" s="3">
        <v>0.94</v>
      </c>
      <c r="E8" s="4">
        <v>1.4</v>
      </c>
      <c r="F8" s="4">
        <v>1.8</v>
      </c>
      <c r="G8" s="59">
        <v>0.85</v>
      </c>
      <c r="H8" s="56">
        <f t="shared" si="0"/>
        <v>1.74</v>
      </c>
      <c r="I8" s="45">
        <v>0.370948</v>
      </c>
      <c r="J8" s="45">
        <v>230.146096</v>
      </c>
      <c r="K8" s="6">
        <v>238911.78</v>
      </c>
      <c r="L8" s="6">
        <v>1570087.09</v>
      </c>
      <c r="M8" s="7">
        <v>1808998.86</v>
      </c>
      <c r="N8" s="8"/>
    </row>
    <row r="9" spans="1:20">
      <c r="A9" s="1">
        <v>3</v>
      </c>
      <c r="B9" s="2">
        <v>6868</v>
      </c>
      <c r="C9" s="2">
        <v>495476</v>
      </c>
      <c r="D9" s="3">
        <v>1.02</v>
      </c>
      <c r="E9" s="4">
        <v>1.8</v>
      </c>
      <c r="F9" s="4">
        <v>2.2999999999999998</v>
      </c>
      <c r="G9" s="59">
        <v>0.6</v>
      </c>
      <c r="H9" s="56">
        <f t="shared" si="0"/>
        <v>2.1</v>
      </c>
      <c r="I9" s="45">
        <v>0.40251900000000002</v>
      </c>
      <c r="J9" s="45">
        <v>277.76252899999997</v>
      </c>
      <c r="K9" s="6">
        <v>179094.14</v>
      </c>
      <c r="L9" s="6">
        <v>1209896.54</v>
      </c>
      <c r="M9" s="7">
        <v>1388990.68</v>
      </c>
      <c r="N9" s="8"/>
    </row>
    <row r="10" spans="1:20">
      <c r="A10" s="1">
        <v>4</v>
      </c>
      <c r="B10" s="2">
        <v>4624</v>
      </c>
      <c r="C10" s="2">
        <v>357650</v>
      </c>
      <c r="D10" s="3">
        <v>1.0900000000000001</v>
      </c>
      <c r="E10" s="4">
        <v>2.2000000000000002</v>
      </c>
      <c r="F10" s="4">
        <v>3</v>
      </c>
      <c r="G10" s="59">
        <v>0.25</v>
      </c>
      <c r="H10" s="56">
        <f t="shared" si="0"/>
        <v>2.4000000000000004</v>
      </c>
      <c r="I10" s="45">
        <v>0.43014200000000002</v>
      </c>
      <c r="J10" s="45">
        <v>317.44288999999998</v>
      </c>
      <c r="K10" s="6">
        <v>142453.54999999999</v>
      </c>
      <c r="L10" s="6">
        <v>926763.94</v>
      </c>
      <c r="M10" s="7">
        <v>1069217.49</v>
      </c>
      <c r="N10" s="8"/>
    </row>
    <row r="11" spans="1:20">
      <c r="A11" s="1">
        <v>5</v>
      </c>
      <c r="B11" s="2">
        <v>985</v>
      </c>
      <c r="C11" s="2">
        <v>83318</v>
      </c>
      <c r="D11" s="3">
        <v>1.1000000000000001</v>
      </c>
      <c r="E11" s="4">
        <v>2.9</v>
      </c>
      <c r="F11" s="4">
        <v>3.6</v>
      </c>
      <c r="G11" s="59">
        <v>0.03</v>
      </c>
      <c r="H11" s="56">
        <f t="shared" si="0"/>
        <v>2.9209999999999998</v>
      </c>
      <c r="I11" s="45">
        <v>0.434089</v>
      </c>
      <c r="J11" s="45">
        <v>386.22218299999997</v>
      </c>
      <c r="K11" s="6">
        <v>32754.63</v>
      </c>
      <c r="L11" s="6">
        <v>245134.69</v>
      </c>
      <c r="M11" s="7">
        <v>277889.32</v>
      </c>
      <c r="N11" s="8"/>
    </row>
    <row r="12" spans="1:20">
      <c r="A12" s="49" t="s">
        <v>67</v>
      </c>
      <c r="B12" s="50">
        <v>380</v>
      </c>
      <c r="C12" s="50">
        <v>42442</v>
      </c>
      <c r="D12" s="51">
        <v>1.06</v>
      </c>
      <c r="E12" s="52">
        <v>3.4</v>
      </c>
      <c r="F12" s="52">
        <v>4.0999999999999996</v>
      </c>
      <c r="G12" s="60">
        <v>0.01</v>
      </c>
      <c r="H12" s="57">
        <f t="shared" si="0"/>
        <v>3.407</v>
      </c>
      <c r="I12" s="58">
        <v>0.41830400000000001</v>
      </c>
      <c r="J12" s="58">
        <v>451.03343999999998</v>
      </c>
      <c r="K12" s="62">
        <v>15053.460000000001</v>
      </c>
      <c r="L12" s="62">
        <v>116051.82</v>
      </c>
      <c r="M12" s="63">
        <v>131105.28</v>
      </c>
      <c r="N12" s="8"/>
    </row>
    <row r="13" spans="1:20">
      <c r="A13" s="43"/>
      <c r="B13" s="44">
        <f t="shared" ref="B13:C13" si="1">SUM(B6:B12)</f>
        <v>34828</v>
      </c>
      <c r="C13" s="44">
        <f t="shared" si="1"/>
        <v>2537085</v>
      </c>
      <c r="D13" s="43"/>
      <c r="E13" s="43"/>
      <c r="F13" s="43"/>
      <c r="G13" s="54"/>
      <c r="H13" s="54"/>
      <c r="I13" s="43"/>
      <c r="J13" s="43"/>
      <c r="K13" s="61">
        <f t="shared" ref="K13:L13" si="2">SUM(K6:K12)</f>
        <v>756254.77999999991</v>
      </c>
      <c r="L13" s="61">
        <f t="shared" si="2"/>
        <v>4785315.330000001</v>
      </c>
      <c r="M13" s="64">
        <f>SUM(M6:M12)</f>
        <v>5541570.1000000006</v>
      </c>
      <c r="N13" s="8"/>
    </row>
    <row r="14" spans="1:20">
      <c r="M14" s="17"/>
    </row>
    <row r="15" spans="1:20" ht="25.5" customHeight="1">
      <c r="A15" t="s">
        <v>72</v>
      </c>
      <c r="B15" s="45">
        <v>132.26787100000001</v>
      </c>
      <c r="G15" s="9"/>
      <c r="M15" s="8"/>
    </row>
    <row r="16" spans="1:20" ht="43.5" customHeight="1">
      <c r="A16" s="10" t="s">
        <v>73</v>
      </c>
      <c r="B16" s="45">
        <v>0.39462599999999998</v>
      </c>
    </row>
  </sheetData>
  <mergeCells count="4">
    <mergeCell ref="A4:M4"/>
    <mergeCell ref="A1:M1"/>
    <mergeCell ref="A2:M2"/>
    <mergeCell ref="A3:M3"/>
  </mergeCells>
  <pageMargins left="0" right="0" top="0.39370078740157483" bottom="0.39370078740157483" header="0" footer="0"/>
  <pageSetup paperSize="9" scale="85" fitToHeight="0" orientation="landscape" r:id="rId1"/>
  <headerFooter>
    <oddHeader>&amp;C&amp;A</oddHeader>
    <oddFooter>&amp;CPagina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1"/>
  <sheetViews>
    <sheetView tabSelected="1" workbookViewId="0">
      <selection activeCell="F11" sqref="F11"/>
    </sheetView>
  </sheetViews>
  <sheetFormatPr defaultRowHeight="15.75"/>
  <cols>
    <col min="1" max="1" width="20.875" style="5" bestFit="1" customWidth="1"/>
    <col min="2" max="2" width="15.5" style="5" customWidth="1"/>
    <col min="3" max="3" width="9.875" style="5" bestFit="1" customWidth="1"/>
    <col min="4" max="4" width="16.25" style="5" bestFit="1" customWidth="1"/>
    <col min="5" max="5" width="19.625" style="5" customWidth="1"/>
    <col min="6" max="6" width="19.5" style="5" customWidth="1"/>
    <col min="7" max="16384" width="9" style="5"/>
  </cols>
  <sheetData>
    <row r="1" spans="1:6">
      <c r="A1" s="11" t="s">
        <v>76</v>
      </c>
      <c r="B1" s="9">
        <v>22736000</v>
      </c>
    </row>
    <row r="2" spans="1:6">
      <c r="A2" s="11" t="s">
        <v>57</v>
      </c>
      <c r="B2" s="6">
        <v>1235308</v>
      </c>
    </row>
    <row r="3" spans="1:6">
      <c r="A3" s="11" t="s">
        <v>58</v>
      </c>
      <c r="B3" s="6">
        <v>7816589</v>
      </c>
    </row>
    <row r="4" spans="1:6">
      <c r="A4" s="11" t="s">
        <v>77</v>
      </c>
      <c r="B4" s="7">
        <f>SUM(B2:B3)</f>
        <v>9051897</v>
      </c>
    </row>
    <row r="6" spans="1:6" ht="17.25">
      <c r="A6" s="77" t="s">
        <v>45</v>
      </c>
      <c r="B6" s="77"/>
      <c r="C6" s="77"/>
      <c r="D6" s="77"/>
      <c r="E6" s="77"/>
      <c r="F6" s="77"/>
    </row>
    <row r="7" spans="1:6">
      <c r="A7" s="74" t="s">
        <v>46</v>
      </c>
      <c r="B7" s="76" t="s">
        <v>47</v>
      </c>
      <c r="C7" s="76"/>
      <c r="D7" s="76" t="s">
        <v>48</v>
      </c>
      <c r="E7" s="76"/>
      <c r="F7" s="76"/>
    </row>
    <row r="8" spans="1:6">
      <c r="A8" s="75"/>
      <c r="B8" s="31" t="s">
        <v>49</v>
      </c>
      <c r="C8" s="31" t="s">
        <v>50</v>
      </c>
      <c r="D8" s="31" t="s">
        <v>51</v>
      </c>
      <c r="E8" s="31" t="s">
        <v>52</v>
      </c>
      <c r="F8" s="31" t="s">
        <v>63</v>
      </c>
    </row>
    <row r="9" spans="1:6">
      <c r="A9" s="32" t="s">
        <v>53</v>
      </c>
      <c r="B9" s="33">
        <f>B1-B10</f>
        <v>13917867.642730001</v>
      </c>
      <c r="C9" s="33">
        <f>ROUND(B9/$B$1,4)*100</f>
        <v>61.22</v>
      </c>
      <c r="D9" s="34">
        <f>$B$2*$C9/100</f>
        <v>756255.55760000006</v>
      </c>
      <c r="E9" s="34">
        <f>$B$3*$C9/100</f>
        <v>4785315.7857999997</v>
      </c>
      <c r="F9" s="35">
        <f>SUM(D9:E9)</f>
        <v>5541571.3433999997</v>
      </c>
    </row>
    <row r="10" spans="1:6">
      <c r="A10" s="32" t="s">
        <v>54</v>
      </c>
      <c r="B10" s="33">
        <f>'Superf. nDom. Coeff. e Tariffe'!N39</f>
        <v>8818132.3572699986</v>
      </c>
      <c r="C10" s="33">
        <f>ROUND(B10/$B$1,4)*100</f>
        <v>38.78</v>
      </c>
      <c r="D10" s="34">
        <f>$B$2*$C10/100</f>
        <v>479052.4424</v>
      </c>
      <c r="E10" s="34">
        <f>$B$3*$C10/100</f>
        <v>3031273.2142000003</v>
      </c>
      <c r="F10" s="35">
        <f>SUM(D10:E10)</f>
        <v>3510325.6566000003</v>
      </c>
    </row>
    <row r="11" spans="1:6">
      <c r="A11" s="36" t="s">
        <v>55</v>
      </c>
      <c r="B11" s="37">
        <f>SUM(B9:B10)</f>
        <v>22736000</v>
      </c>
      <c r="C11" s="37">
        <f>SUM(C9:C10)</f>
        <v>100</v>
      </c>
      <c r="D11" s="35">
        <f>SUM(D9:D10)</f>
        <v>1235308</v>
      </c>
      <c r="E11" s="35">
        <f>SUM(E9:E10)</f>
        <v>7816589</v>
      </c>
      <c r="F11" s="69">
        <f>SUM(F9:F10)</f>
        <v>9051897</v>
      </c>
    </row>
  </sheetData>
  <mergeCells count="4">
    <mergeCell ref="A7:A8"/>
    <mergeCell ref="B7:C7"/>
    <mergeCell ref="A6:F6"/>
    <mergeCell ref="D7:F7"/>
  </mergeCells>
  <pageMargins left="0" right="0" top="0.39370078740157483" bottom="0.39370078740157483" header="0" footer="0"/>
  <pageSetup paperSize="9" orientation="landscape" r:id="rId1"/>
  <headerFooter>
    <oddHeader>&amp;C&amp;A</oddHeader>
    <oddFooter>&amp;CPagina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135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Superf. nDom. Coeff. e Tariffe</vt:lpstr>
      <vt:lpstr>Dom Coeff. e Tariffe</vt:lpstr>
      <vt:lpstr>Distribuzione Costi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Emanuele Tomeo</dc:creator>
  <cp:lastModifiedBy>Giangiuseppe Tagliente</cp:lastModifiedBy>
  <cp:revision>7</cp:revision>
  <cp:lastPrinted>2024-06-20T16:23:55Z</cp:lastPrinted>
  <dcterms:created xsi:type="dcterms:W3CDTF">2012-10-25T16:27:49Z</dcterms:created>
  <dcterms:modified xsi:type="dcterms:W3CDTF">2024-07-02T09:26:02Z</dcterms:modified>
</cp:coreProperties>
</file>