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uscicchio\Desktop\"/>
    </mc:Choice>
  </mc:AlternateContent>
  <xr:revisionPtr revIDLastSave="0" documentId="8_{FCD211B7-BCB4-446D-8B2C-6486C3B00981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Distribuzione Costi da coprire" sheetId="2" r:id="rId1"/>
    <sheet name="Superf. nDom. Coeff. e Tariffe" sheetId="1" r:id="rId2"/>
    <sheet name="Dom Coeff. e Tariff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B39" i="1"/>
  <c r="M14" i="3"/>
  <c r="N7" i="1"/>
  <c r="G7" i="1"/>
  <c r="O7" i="1" s="1"/>
  <c r="G8" i="1"/>
  <c r="O8" i="1" s="1"/>
  <c r="G9" i="1"/>
  <c r="G10" i="1"/>
  <c r="G11" i="1"/>
  <c r="G12" i="1"/>
  <c r="O12" i="1" s="1"/>
  <c r="G13" i="1"/>
  <c r="O13" i="1" s="1"/>
  <c r="G14" i="1"/>
  <c r="O14" i="1" s="1"/>
  <c r="G15" i="1"/>
  <c r="G16" i="1"/>
  <c r="O16" i="1" s="1"/>
  <c r="G17" i="1"/>
  <c r="O17" i="1" s="1"/>
  <c r="G18" i="1"/>
  <c r="O18" i="1" s="1"/>
  <c r="G19" i="1"/>
  <c r="O19" i="1" s="1"/>
  <c r="G20" i="1"/>
  <c r="O20" i="1" s="1"/>
  <c r="G21" i="1"/>
  <c r="G22" i="1"/>
  <c r="O22" i="1" s="1"/>
  <c r="G23" i="1"/>
  <c r="G24" i="1"/>
  <c r="G25" i="1"/>
  <c r="O25" i="1" s="1"/>
  <c r="G26" i="1"/>
  <c r="O26" i="1" s="1"/>
  <c r="G27" i="1"/>
  <c r="G28" i="1"/>
  <c r="O28" i="1" s="1"/>
  <c r="G29" i="1"/>
  <c r="O29" i="1" s="1"/>
  <c r="G30" i="1"/>
  <c r="O30" i="1" s="1"/>
  <c r="G31" i="1"/>
  <c r="O31" i="1" s="1"/>
  <c r="G32" i="1"/>
  <c r="O32" i="1" s="1"/>
  <c r="G33" i="1"/>
  <c r="G34" i="1"/>
  <c r="G35" i="1"/>
  <c r="G36" i="1"/>
  <c r="O36" i="1" s="1"/>
  <c r="O35" i="1"/>
  <c r="O34" i="1"/>
  <c r="O33" i="1"/>
  <c r="O27" i="1"/>
  <c r="O24" i="1"/>
  <c r="O23" i="1"/>
  <c r="O21" i="1"/>
  <c r="O15" i="1"/>
  <c r="O11" i="1"/>
  <c r="O10" i="1"/>
  <c r="O9" i="1"/>
  <c r="U39" i="1"/>
  <c r="T39" i="1"/>
  <c r="S39" i="1"/>
  <c r="L7" i="1" l="1"/>
  <c r="L8" i="1"/>
  <c r="P8" i="1" s="1"/>
  <c r="L9" i="1"/>
  <c r="L10" i="1"/>
  <c r="P10" i="1" s="1"/>
  <c r="L11" i="1"/>
  <c r="P11" i="1" s="1"/>
  <c r="L12" i="1"/>
  <c r="L13" i="1"/>
  <c r="L14" i="1"/>
  <c r="L15" i="1"/>
  <c r="L16" i="1"/>
  <c r="P16" i="1" s="1"/>
  <c r="L17" i="1"/>
  <c r="L18" i="1"/>
  <c r="L19" i="1"/>
  <c r="P19" i="1" s="1"/>
  <c r="L20" i="1"/>
  <c r="L21" i="1"/>
  <c r="L22" i="1"/>
  <c r="L23" i="1"/>
  <c r="L24" i="1"/>
  <c r="P24" i="1" s="1"/>
  <c r="L25" i="1"/>
  <c r="L26" i="1"/>
  <c r="P26" i="1" s="1"/>
  <c r="L27" i="1"/>
  <c r="L28" i="1"/>
  <c r="L29" i="1"/>
  <c r="L30" i="1"/>
  <c r="L31" i="1"/>
  <c r="L32" i="1"/>
  <c r="P32" i="1" s="1"/>
  <c r="L33" i="1"/>
  <c r="L34" i="1"/>
  <c r="L35" i="1"/>
  <c r="P35" i="1" s="1"/>
  <c r="L36" i="1"/>
  <c r="C39" i="1"/>
  <c r="H9" i="3"/>
  <c r="H10" i="3"/>
  <c r="H11" i="3"/>
  <c r="H12" i="3"/>
  <c r="H13" i="3"/>
  <c r="H8" i="3"/>
  <c r="N22" i="1" l="1"/>
  <c r="P22" i="1"/>
  <c r="N20" i="1"/>
  <c r="P20" i="1"/>
  <c r="N12" i="1"/>
  <c r="P12" i="1"/>
  <c r="N14" i="1"/>
  <c r="P14" i="1"/>
  <c r="N21" i="1"/>
  <c r="P21" i="1"/>
  <c r="N34" i="1"/>
  <c r="P34" i="1"/>
  <c r="N18" i="1"/>
  <c r="P18" i="1"/>
  <c r="N33" i="1"/>
  <c r="P33" i="1"/>
  <c r="N25" i="1"/>
  <c r="P25" i="1"/>
  <c r="N17" i="1"/>
  <c r="P17" i="1"/>
  <c r="N9" i="1"/>
  <c r="P9" i="1"/>
  <c r="N29" i="1"/>
  <c r="P29" i="1"/>
  <c r="N36" i="1"/>
  <c r="P36" i="1"/>
  <c r="N27" i="1"/>
  <c r="P27" i="1"/>
  <c r="N30" i="1"/>
  <c r="P30" i="1"/>
  <c r="N13" i="1"/>
  <c r="P13" i="1"/>
  <c r="N28" i="1"/>
  <c r="P28" i="1"/>
  <c r="N31" i="1"/>
  <c r="P31" i="1"/>
  <c r="N23" i="1"/>
  <c r="P23" i="1"/>
  <c r="N15" i="1"/>
  <c r="P15" i="1"/>
  <c r="P7" i="1"/>
  <c r="N10" i="1"/>
  <c r="N26" i="1"/>
  <c r="N35" i="1"/>
  <c r="N11" i="1"/>
  <c r="N19" i="1"/>
  <c r="N8" i="1"/>
  <c r="N24" i="1"/>
  <c r="N32" i="1"/>
  <c r="N16" i="1"/>
  <c r="N39" i="1" l="1"/>
  <c r="B10" i="2" s="1"/>
  <c r="B9" i="2" l="1"/>
  <c r="C9" i="2" s="1"/>
  <c r="E9" i="2" s="1"/>
  <c r="C10" i="2"/>
  <c r="E10" i="2" s="1"/>
  <c r="D9" i="2" l="1"/>
  <c r="F9" i="2" s="1"/>
  <c r="B11" i="2"/>
  <c r="E11" i="2"/>
  <c r="D10" i="2"/>
  <c r="C11" i="2"/>
  <c r="D11" i="2" l="1"/>
  <c r="F10" i="2"/>
  <c r="F11" i="2" s="1"/>
  <c r="B14" i="3" l="1"/>
  <c r="C14" i="3"/>
  <c r="K14" i="3"/>
  <c r="L14" i="3"/>
</calcChain>
</file>

<file path=xl/sharedStrings.xml><?xml version="1.0" encoding="utf-8"?>
<sst xmlns="http://schemas.openxmlformats.org/spreadsheetml/2006/main" count="95" uniqueCount="85">
  <si>
    <t>Tipo Utenze: NON DOMESTICHE</t>
  </si>
  <si>
    <t>Nucleo Fam. (NF)</t>
  </si>
  <si>
    <t>Unità reali</t>
  </si>
  <si>
    <t>Superficie reale</t>
  </si>
  <si>
    <t>Kc</t>
  </si>
  <si>
    <t>Kd</t>
  </si>
  <si>
    <t>TF/mq</t>
  </si>
  <si>
    <t>TV/mq</t>
  </si>
  <si>
    <t>Ricavi Quota Fissa in €</t>
  </si>
  <si>
    <t>Ricavi Quota Var. in €</t>
  </si>
  <si>
    <t>Tot. Ricavi in €</t>
  </si>
  <si>
    <t>01. MUSEI,BIBLIOTECHE, SCUOLE,ASSOCIAZIONI, LUOGHI DI CULTO (cod. R01)</t>
  </si>
  <si>
    <t>02. CINEMATOGRAFI E TEATRI (cod. R02)</t>
  </si>
  <si>
    <t>03. AUTORIMESSE E MAGAZZINI SENZA ALCUNA VENDITA DIRETTA (cod. R03)</t>
  </si>
  <si>
    <t>04. CAMPEGGI,DISTRIBUTORI DI CARBURANTI,IMPIANTI SPORTIVI (cod. R04)</t>
  </si>
  <si>
    <t>05. STABILIMENTI BALNEARI (cod. R05)</t>
  </si>
  <si>
    <t>06. ESPOSIZIONI,AUTOSALONI (cod. R06)</t>
  </si>
  <si>
    <t>07. ALBERGHI CON RISTORANTE (cod. R07)</t>
  </si>
  <si>
    <t>08. ALBERGHI SENZA RISTORANTE (cod. R08)</t>
  </si>
  <si>
    <t>09. CASE DI CURA E RIPOSO (cod. R09)</t>
  </si>
  <si>
    <t>10. OSPEDALE (cod. R10)</t>
  </si>
  <si>
    <t>13. NEG. ABBIGLIAM, CALZATURE,LIBRERIA, CARTOLERIA,FERRAM. ECC (cod. R13)</t>
  </si>
  <si>
    <t>14. EDICOLA,FARMACIA, TABACCAIO,PLURILICENZE (cod. R14)</t>
  </si>
  <si>
    <t>15. NEG. PARTICOLARI: FILATELIA, TENDE E TESSUTI, TAPPETI,CAPPELLI E OMBRELLI,ANTIQUAR. (cod. R15)</t>
  </si>
  <si>
    <t>16. BANCHI DI MERCATO BENI DUREVOLI (cod. R16)</t>
  </si>
  <si>
    <t>17. ATTIVITA' ARTIGIANALI TIPO BOTTEGHE: PARRUCCHIERE,BARBIERE, ESTETISTA (cod. R17)</t>
  </si>
  <si>
    <t>18. ATTIVITA' ARTIGIANALI TIPO BOTTEGHE: FALEGNAME,IDRAULICO, FABBRO,ELETTRICISTA (cod. R18)</t>
  </si>
  <si>
    <t>19. CARROZZERIA,AUTOFFICINA, ELETTRAUTO (cod. R19)</t>
  </si>
  <si>
    <t>20. ATTIVITA' INDUSTRIALI CON CAPANNONE DI PRODUZIONE (cod. R20)</t>
  </si>
  <si>
    <t>21. ATTIVITA' ARTIGIANALI DI PRODUZIONE BENI SPECIFICI (cod. R21)</t>
  </si>
  <si>
    <t>22. RISTORANTI,TRATTORIE, OSTERIE,PIZZERIE,PUB (cod. R22)</t>
  </si>
  <si>
    <t>23. MENSE,BIRRERIE,AMBURGHERIE (cod. R23)</t>
  </si>
  <si>
    <t>24. BAR,CAFFE',PASTICCERIA (cod. R24)</t>
  </si>
  <si>
    <t>25. SUPERMERCATO, PANE E PASTA, MACELLERIA,SALUMI E FORMAGGI,GEN. ALIM.,DISCOUNT (cod. R25)</t>
  </si>
  <si>
    <t>26. PLURILICENZE ALIMENTARI O MISTE (cod. R26)</t>
  </si>
  <si>
    <t>27. ORTOFRUTTA,PESCHERIA, FIORI,PIANTE,PIZZA AL TAGLIO (cod. R27)</t>
  </si>
  <si>
    <t>28. IPERMERCATI DI GENERI MISTI (cod. R28)</t>
  </si>
  <si>
    <t>29. BANCHI DI MERCATO DI GENERI ALIMENTARI (cod. R29)</t>
  </si>
  <si>
    <t>30. DISCOTECHE,NIGHT CLUB (cod. R30)</t>
  </si>
  <si>
    <t>SCUOLE STATALI (cod. R42)</t>
  </si>
  <si>
    <t>Totali</t>
  </si>
  <si>
    <t>Escluse da monte totale superficie</t>
  </si>
  <si>
    <t>Kd min.</t>
  </si>
  <si>
    <t>Kd max.</t>
  </si>
  <si>
    <t>Ps</t>
  </si>
  <si>
    <t>DISTRIBUZIONE DATI</t>
  </si>
  <si>
    <t>Utenze</t>
  </si>
  <si>
    <t>RIFIUTI</t>
  </si>
  <si>
    <t xml:space="preserve">COSTI </t>
  </si>
  <si>
    <t>kg</t>
  </si>
  <si>
    <t>%</t>
  </si>
  <si>
    <t>Costi fissi</t>
  </si>
  <si>
    <t>Costi var.</t>
  </si>
  <si>
    <t>Ud</t>
  </si>
  <si>
    <t>Und</t>
  </si>
  <si>
    <t>Totale</t>
  </si>
  <si>
    <t>Qnd</t>
  </si>
  <si>
    <t>Totale Costi Fissi</t>
  </si>
  <si>
    <t>Totale Costi Variabili</t>
  </si>
  <si>
    <t>Kc min.</t>
  </si>
  <si>
    <t>Kc max.</t>
  </si>
  <si>
    <t>test Kc</t>
  </si>
  <si>
    <t>test Kd</t>
  </si>
  <si>
    <t>Costi totali</t>
  </si>
  <si>
    <t>Tipo Utenze: DOMESTICHE</t>
  </si>
  <si>
    <t>n</t>
  </si>
  <si>
    <t>Ka</t>
  </si>
  <si>
    <t>6 o più</t>
  </si>
  <si>
    <t>Kb min</t>
  </si>
  <si>
    <t>Kb max</t>
  </si>
  <si>
    <t>Kb(n)</t>
  </si>
  <si>
    <t>TV</t>
  </si>
  <si>
    <t>Cu (Costo unitario €)</t>
  </si>
  <si>
    <t>Quf (Quota unitaria parte fissa utenze domestiche €/mq)</t>
  </si>
  <si>
    <t>Cu (Costo unitario €/mq)</t>
  </si>
  <si>
    <t>Quf (Quota unitaria parte fissa utenze non domestiche €/mq) </t>
  </si>
  <si>
    <t>11. UFFICI,AGENZIE (cod. R11)</t>
  </si>
  <si>
    <t>12. BANCHE, ISTITUTI DI CREDITO E STUDI PROFESSIONALI (cod. R12)</t>
  </si>
  <si>
    <t>ESCLUSI (cod. R60)</t>
  </si>
  <si>
    <t>Periodo di riferimento dal 01/01/2025 al 31/12/2025</t>
  </si>
  <si>
    <t>SIMULAZIONE 1 - DOMESTICHE - RIPARTIZ. COSTI 61,34%</t>
  </si>
  <si>
    <t>SIMULAZIONE 2 - NON DOMESTICHE - RIPARTIZ. COSTI 38,66%</t>
  </si>
  <si>
    <t>Dettagli GESTEL 2025</t>
  </si>
  <si>
    <t>Totale RSU 2024        kg</t>
  </si>
  <si>
    <t>Totale Costi PEF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</si>
</sst>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[$€-410]&quot; &quot;#,##0.00;[Red]&quot;-&quot;[$€-410]&quot; &quot;#,##0.00"/>
    <numFmt numFmtId="165" formatCode="_-&quot;€&quot;\ * #,##0.00_-;\-&quot;€&quot;\ * #,##0.00_-;_-&quot;€&quot;\ * &quot;-&quot;??_-;_-@_-"/>
    <numFmt numFmtId="166" formatCode="#,##0.000000"/>
    <numFmt numFmtId="167" formatCode="[$€-2]\ #,##0.00;[Red]\-[$€-2]\ #,##0.00"/>
    <numFmt numFmtId="168" formatCode="0.000000"/>
  </numFmts>
  <fonts count="17">
    <font>
      <sz val="11"/>
      <color theme="1"/>
      <name val="Liberation Sans"/>
    </font>
    <font>
      <sz val="11"/>
      <color theme="1"/>
      <name val="Calibri"/>
      <family val="2"/>
      <scheme val="minor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b/>
      <sz val="16"/>
      <color theme="1"/>
      <name val="Liberation Sans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i/>
      <sz val="11"/>
      <color theme="1"/>
      <name val="Liberation Sans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CCC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</cellStyleXfs>
  <cellXfs count="83">
    <xf numFmtId="0" fontId="0" fillId="0" borderId="0" xfId="0"/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right" vertical="center" wrapText="1"/>
    </xf>
    <xf numFmtId="2" fontId="6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8" fillId="0" borderId="0" xfId="0" applyFont="1"/>
    <xf numFmtId="44" fontId="8" fillId="0" borderId="0" xfId="1" applyFont="1"/>
    <xf numFmtId="44" fontId="5" fillId="0" borderId="0" xfId="1" applyFont="1"/>
    <xf numFmtId="44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wrapText="1"/>
    </xf>
    <xf numFmtId="0" fontId="5" fillId="0" borderId="0" xfId="0" applyFont="1"/>
    <xf numFmtId="0" fontId="8" fillId="0" borderId="0" xfId="0" applyFont="1" applyAlignment="1">
      <alignment horizontal="right"/>
    </xf>
    <xf numFmtId="3" fontId="9" fillId="2" borderId="0" xfId="0" applyNumberFormat="1" applyFont="1" applyFill="1" applyAlignment="1">
      <alignment horizontal="center" vertical="top" wrapText="1"/>
    </xf>
    <xf numFmtId="4" fontId="9" fillId="2" borderId="0" xfId="0" applyNumberFormat="1" applyFont="1" applyFill="1" applyAlignment="1">
      <alignment horizontal="center" vertical="top" wrapText="1"/>
    </xf>
    <xf numFmtId="3" fontId="9" fillId="2" borderId="0" xfId="0" applyNumberFormat="1" applyFont="1" applyFill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4" fontId="8" fillId="0" borderId="0" xfId="0" applyNumberFormat="1" applyFont="1"/>
    <xf numFmtId="9" fontId="8" fillId="0" borderId="0" xfId="2" applyFont="1" applyBorder="1"/>
    <xf numFmtId="4" fontId="5" fillId="0" borderId="0" xfId="0" applyNumberFormat="1" applyFont="1"/>
    <xf numFmtId="4" fontId="5" fillId="0" borderId="0" xfId="0" applyNumberFormat="1" applyFont="1" applyAlignment="1">
      <alignment horizontal="right"/>
    </xf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3" fontId="8" fillId="3" borderId="0" xfId="0" applyNumberFormat="1" applyFont="1" applyFill="1"/>
    <xf numFmtId="3" fontId="8" fillId="3" borderId="0" xfId="0" applyNumberFormat="1" applyFont="1" applyFill="1" applyAlignment="1">
      <alignment horizontal="right"/>
    </xf>
    <xf numFmtId="49" fontId="8" fillId="3" borderId="0" xfId="0" applyNumberFormat="1" applyFont="1" applyFill="1" applyAlignment="1">
      <alignment horizontal="center" wrapText="1"/>
    </xf>
    <xf numFmtId="3" fontId="8" fillId="0" borderId="0" xfId="0" applyNumberFormat="1" applyFont="1" applyAlignment="1">
      <alignment horizontal="right"/>
    </xf>
    <xf numFmtId="166" fontId="5" fillId="5" borderId="0" xfId="0" applyNumberFormat="1" applyFont="1" applyFill="1"/>
    <xf numFmtId="44" fontId="8" fillId="0" borderId="0" xfId="1" applyFont="1" applyBorder="1"/>
    <xf numFmtId="44" fontId="9" fillId="2" borderId="0" xfId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165" fontId="7" fillId="5" borderId="1" xfId="0" applyNumberFormat="1" applyFont="1" applyFill="1" applyBorder="1"/>
    <xf numFmtId="165" fontId="6" fillId="0" borderId="1" xfId="0" applyNumberFormat="1" applyFont="1" applyBorder="1"/>
    <xf numFmtId="4" fontId="6" fillId="0" borderId="1" xfId="0" applyNumberFormat="1" applyFont="1" applyBorder="1"/>
    <xf numFmtId="0" fontId="9" fillId="6" borderId="0" xfId="0" applyFont="1" applyFill="1"/>
    <xf numFmtId="3" fontId="5" fillId="7" borderId="0" xfId="0" applyNumberFormat="1" applyFont="1" applyFill="1"/>
    <xf numFmtId="3" fontId="5" fillId="7" borderId="0" xfId="0" applyNumberFormat="1" applyFont="1" applyFill="1" applyAlignment="1">
      <alignment horizontal="right"/>
    </xf>
    <xf numFmtId="0" fontId="5" fillId="6" borderId="0" xfId="0" applyFont="1" applyFill="1" applyAlignment="1">
      <alignment horizontal="right"/>
    </xf>
    <xf numFmtId="44" fontId="5" fillId="7" borderId="0" xfId="1" applyFont="1" applyFill="1" applyBorder="1"/>
    <xf numFmtId="0" fontId="8" fillId="6" borderId="0" xfId="0" applyFont="1" applyFill="1"/>
    <xf numFmtId="3" fontId="5" fillId="6" borderId="0" xfId="0" applyNumberFormat="1" applyFont="1" applyFill="1"/>
    <xf numFmtId="0" fontId="5" fillId="5" borderId="0" xfId="0" applyFont="1" applyFill="1"/>
    <xf numFmtId="0" fontId="6" fillId="6" borderId="2" xfId="0" applyFont="1" applyFill="1" applyBorder="1" applyAlignment="1">
      <alignment horizontal="center" vertical="center"/>
    </xf>
    <xf numFmtId="3" fontId="6" fillId="6" borderId="2" xfId="0" applyNumberFormat="1" applyFont="1" applyFill="1" applyBorder="1" applyAlignment="1">
      <alignment horizontal="right" vertical="center"/>
    </xf>
    <xf numFmtId="0" fontId="6" fillId="6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right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44" fontId="8" fillId="3" borderId="0" xfId="1" applyFont="1" applyFill="1" applyBorder="1" applyAlignment="1">
      <alignment horizontal="center" wrapText="1"/>
    </xf>
    <xf numFmtId="0" fontId="12" fillId="6" borderId="0" xfId="0" applyFont="1" applyFill="1"/>
    <xf numFmtId="0" fontId="13" fillId="6" borderId="2" xfId="0" applyFont="1" applyFill="1" applyBorder="1" applyAlignment="1">
      <alignment horizontal="center"/>
    </xf>
    <xf numFmtId="2" fontId="13" fillId="0" borderId="0" xfId="0" applyNumberFormat="1" applyFont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44" fontId="5" fillId="6" borderId="0" xfId="1" applyFont="1" applyFill="1"/>
    <xf numFmtId="44" fontId="14" fillId="6" borderId="0" xfId="1" applyFont="1" applyFill="1"/>
    <xf numFmtId="0" fontId="15" fillId="0" borderId="0" xfId="0" applyFont="1"/>
    <xf numFmtId="0" fontId="4" fillId="0" borderId="0" xfId="0" applyFont="1"/>
    <xf numFmtId="44" fontId="14" fillId="7" borderId="0" xfId="1" applyFont="1" applyFill="1" applyBorder="1"/>
    <xf numFmtId="4" fontId="16" fillId="0" borderId="0" xfId="0" applyNumberFormat="1" applyFont="1"/>
    <xf numFmtId="165" fontId="14" fillId="0" borderId="1" xfId="0" applyNumberFormat="1" applyFont="1" applyBorder="1"/>
    <xf numFmtId="0" fontId="15" fillId="0" borderId="0" xfId="0" applyFont="1" applyAlignment="1">
      <alignment horizontal="left"/>
    </xf>
    <xf numFmtId="167" fontId="8" fillId="0" borderId="0" xfId="1" applyNumberFormat="1" applyFont="1"/>
    <xf numFmtId="167" fontId="5" fillId="0" borderId="0" xfId="1" applyNumberFormat="1" applyFont="1"/>
    <xf numFmtId="167" fontId="8" fillId="0" borderId="2" xfId="1" applyNumberFormat="1" applyFont="1" applyBorder="1"/>
    <xf numFmtId="167" fontId="5" fillId="0" borderId="2" xfId="1" applyNumberFormat="1" applyFont="1" applyBorder="1"/>
    <xf numFmtId="9" fontId="8" fillId="0" borderId="0" xfId="0" applyNumberFormat="1" applyFont="1" applyAlignment="1">
      <alignment horizontal="right" vertical="center" wrapText="1"/>
    </xf>
    <xf numFmtId="9" fontId="8" fillId="0" borderId="2" xfId="0" applyNumberFormat="1" applyFont="1" applyBorder="1" applyAlignment="1">
      <alignment horizontal="right" vertical="center" wrapText="1"/>
    </xf>
    <xf numFmtId="0" fontId="15" fillId="0" borderId="0" xfId="0" applyFont="1"/>
    <xf numFmtId="4" fontId="8" fillId="3" borderId="0" xfId="0" applyNumberFormat="1" applyFont="1" applyFill="1" applyAlignment="1">
      <alignment horizontal="center" wrapText="1"/>
    </xf>
    <xf numFmtId="4" fontId="5" fillId="7" borderId="0" xfId="0" applyNumberFormat="1" applyFont="1" applyFill="1"/>
    <xf numFmtId="168" fontId="5" fillId="5" borderId="0" xfId="0" applyNumberFormat="1" applyFont="1" applyFill="1"/>
    <xf numFmtId="168" fontId="5" fillId="5" borderId="2" xfId="0" applyNumberFormat="1" applyFont="1" applyFill="1" applyBorder="1"/>
    <xf numFmtId="0" fontId="6" fillId="0" borderId="1" xfId="0" applyFont="1" applyBorder="1" applyAlignment="1">
      <alignment horizontal="center" vertical="center"/>
    </xf>
    <xf numFmtId="0" fontId="8" fillId="0" borderId="1" xfId="0" applyFont="1" applyBorder="1"/>
    <xf numFmtId="0" fontId="6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49" fontId="8" fillId="3" borderId="0" xfId="0" applyNumberFormat="1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left"/>
    </xf>
  </cellXfs>
  <cellStyles count="7">
    <cellStyle name="Heading" xfId="3" xr:uid="{00000000-0005-0000-0000-000000000000}"/>
    <cellStyle name="Heading1" xfId="4" xr:uid="{00000000-0005-0000-0000-000001000000}"/>
    <cellStyle name="Normale" xfId="0" builtinId="0" customBuiltin="1"/>
    <cellStyle name="Percentuale" xfId="2" builtinId="5"/>
    <cellStyle name="Result" xfId="5" xr:uid="{00000000-0005-0000-0000-000004000000}"/>
    <cellStyle name="Result2" xfId="6" xr:uid="{00000000-0005-0000-0000-000005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tabSelected="1" workbookViewId="0"/>
  </sheetViews>
  <sheetFormatPr defaultColWidth="9" defaultRowHeight="15.75"/>
  <cols>
    <col min="1" max="1" width="20.875" style="5" bestFit="1" customWidth="1"/>
    <col min="2" max="2" width="14.25" style="5" bestFit="1" customWidth="1"/>
    <col min="3" max="3" width="9.875" style="5" bestFit="1" customWidth="1"/>
    <col min="4" max="4" width="16.25" style="5" bestFit="1" customWidth="1"/>
    <col min="5" max="5" width="19.625" style="5" customWidth="1"/>
    <col min="6" max="6" width="17.875" style="5" bestFit="1" customWidth="1"/>
    <col min="7" max="16384" width="9" style="5"/>
  </cols>
  <sheetData>
    <row r="1" spans="1:6">
      <c r="A1" s="11" t="s">
        <v>83</v>
      </c>
      <c r="B1" s="9">
        <v>22431744</v>
      </c>
    </row>
    <row r="2" spans="1:6">
      <c r="A2" s="11" t="s">
        <v>57</v>
      </c>
      <c r="B2" s="6">
        <v>1252968</v>
      </c>
    </row>
    <row r="3" spans="1:6">
      <c r="A3" s="11" t="s">
        <v>58</v>
      </c>
      <c r="B3" s="6">
        <v>8079729</v>
      </c>
    </row>
    <row r="4" spans="1:6">
      <c r="A4" s="11" t="s">
        <v>84</v>
      </c>
      <c r="B4" s="7">
        <f>SUM(B2:B3)</f>
        <v>9332697</v>
      </c>
    </row>
    <row r="6" spans="1:6" ht="17.25">
      <c r="A6" s="78" t="s">
        <v>45</v>
      </c>
      <c r="B6" s="78"/>
      <c r="C6" s="78"/>
      <c r="D6" s="78"/>
      <c r="E6" s="78"/>
      <c r="F6" s="78"/>
    </row>
    <row r="7" spans="1:6">
      <c r="A7" s="75" t="s">
        <v>46</v>
      </c>
      <c r="B7" s="77" t="s">
        <v>47</v>
      </c>
      <c r="C7" s="77"/>
      <c r="D7" s="77" t="s">
        <v>48</v>
      </c>
      <c r="E7" s="77"/>
      <c r="F7" s="77"/>
    </row>
    <row r="8" spans="1:6">
      <c r="A8" s="76"/>
      <c r="B8" s="30" t="s">
        <v>49</v>
      </c>
      <c r="C8" s="30" t="s">
        <v>50</v>
      </c>
      <c r="D8" s="30" t="s">
        <v>51</v>
      </c>
      <c r="E8" s="30" t="s">
        <v>52</v>
      </c>
      <c r="F8" s="30" t="s">
        <v>63</v>
      </c>
    </row>
    <row r="9" spans="1:6">
      <c r="A9" s="31" t="s">
        <v>53</v>
      </c>
      <c r="B9" s="32">
        <f>B1-B10</f>
        <v>13760404.094580002</v>
      </c>
      <c r="C9" s="32">
        <f>ROUND(B9/$B$1,4)*100</f>
        <v>61.339999999999996</v>
      </c>
      <c r="D9" s="33">
        <f>$B$2*$C9/100</f>
        <v>768570.57119999989</v>
      </c>
      <c r="E9" s="33">
        <f>$B$3*$C9/100</f>
        <v>4956105.7685999991</v>
      </c>
      <c r="F9" s="34">
        <f>SUM(D9:E9)</f>
        <v>5724676.3397999993</v>
      </c>
    </row>
    <row r="10" spans="1:6">
      <c r="A10" s="31" t="s">
        <v>54</v>
      </c>
      <c r="B10" s="32">
        <f>'Superf. nDom. Coeff. e Tariffe'!N39</f>
        <v>8671339.9054199979</v>
      </c>
      <c r="C10" s="32">
        <f>ROUND(B10/$B$1,4)*100</f>
        <v>38.659999999999997</v>
      </c>
      <c r="D10" s="33">
        <f>$B$2*$C10/100</f>
        <v>484397.42879999994</v>
      </c>
      <c r="E10" s="33">
        <f>$B$3*$C10/100</f>
        <v>3123623.2313999999</v>
      </c>
      <c r="F10" s="34">
        <f>SUM(D10:E10)</f>
        <v>3608020.6601999998</v>
      </c>
    </row>
    <row r="11" spans="1:6">
      <c r="A11" s="30" t="s">
        <v>55</v>
      </c>
      <c r="B11" s="35">
        <f>SUM(B9:B10)</f>
        <v>22431744</v>
      </c>
      <c r="C11" s="35">
        <f>SUM(C9:C10)</f>
        <v>100</v>
      </c>
      <c r="D11" s="34">
        <f>SUM(D9:D10)</f>
        <v>1252967.9999999998</v>
      </c>
      <c r="E11" s="34">
        <f>SUM(E9:E10)</f>
        <v>8079728.9999999991</v>
      </c>
      <c r="F11" s="62">
        <f>SUM(F9:F10)</f>
        <v>9332697</v>
      </c>
    </row>
  </sheetData>
  <mergeCells count="4">
    <mergeCell ref="A7:A8"/>
    <mergeCell ref="B7:C7"/>
    <mergeCell ref="A6:F6"/>
    <mergeCell ref="D7:F7"/>
  </mergeCells>
  <pageMargins left="0" right="0" top="0.39370078740157483" bottom="0.39370078740157483" header="0" footer="0"/>
  <pageSetup paperSize="9" orientation="portrait" r:id="rId1"/>
  <headerFooter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2"/>
  <sheetViews>
    <sheetView workbookViewId="0">
      <selection sqref="A1:U1"/>
    </sheetView>
  </sheetViews>
  <sheetFormatPr defaultColWidth="9" defaultRowHeight="15.75"/>
  <cols>
    <col min="1" max="1" width="88.25" style="5" customWidth="1"/>
    <col min="2" max="2" width="10.375" style="9" bestFit="1" customWidth="1"/>
    <col min="3" max="3" width="13.75" style="9" bestFit="1" customWidth="1"/>
    <col min="4" max="7" width="10.25" style="9" customWidth="1"/>
    <col min="8" max="8" width="4.375" style="26" hidden="1" customWidth="1"/>
    <col min="9" max="9" width="12.125" style="5" customWidth="1"/>
    <col min="10" max="10" width="8.75" style="5" bestFit="1" customWidth="1"/>
    <col min="11" max="12" width="8.625" style="5" customWidth="1"/>
    <col min="13" max="13" width="8.625" style="12" hidden="1" customWidth="1"/>
    <col min="14" max="14" width="10.25" style="5" bestFit="1" customWidth="1"/>
    <col min="15" max="16" width="8.875" style="5" hidden="1" customWidth="1"/>
    <col min="17" max="17" width="9.375" style="17" bestFit="1" customWidth="1"/>
    <col min="18" max="18" width="10.375" style="17" bestFit="1" customWidth="1"/>
    <col min="19" max="19" width="12.875" style="28" bestFit="1" customWidth="1"/>
    <col min="20" max="20" width="14.25" style="28" bestFit="1" customWidth="1"/>
    <col min="21" max="21" width="14.375" style="28" bestFit="1" customWidth="1"/>
    <col min="22" max="1017" width="10.625" style="5" customWidth="1"/>
    <col min="1018" max="16384" width="9" style="5"/>
  </cols>
  <sheetData>
    <row r="1" spans="1:22" ht="20.25">
      <c r="A1" s="81" t="s">
        <v>81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11"/>
    </row>
    <row r="2" spans="1:22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</row>
    <row r="3" spans="1:22">
      <c r="A3" s="82" t="s">
        <v>79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5" spans="1:22" ht="18.75">
      <c r="A5" s="80" t="s">
        <v>82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</row>
    <row r="6" spans="1:22" s="16" customFormat="1" ht="31.5">
      <c r="A6" s="14" t="s">
        <v>1</v>
      </c>
      <c r="B6" s="13" t="s">
        <v>2</v>
      </c>
      <c r="C6" s="14" t="s">
        <v>3</v>
      </c>
      <c r="D6" s="14" t="s">
        <v>59</v>
      </c>
      <c r="E6" s="14" t="s">
        <v>60</v>
      </c>
      <c r="F6" s="14" t="s">
        <v>44</v>
      </c>
      <c r="G6" s="13" t="s">
        <v>4</v>
      </c>
      <c r="H6" s="15"/>
      <c r="I6" s="13" t="s">
        <v>42</v>
      </c>
      <c r="J6" s="13" t="s">
        <v>43</v>
      </c>
      <c r="K6" s="13" t="s">
        <v>44</v>
      </c>
      <c r="L6" s="13" t="s">
        <v>5</v>
      </c>
      <c r="M6" s="15"/>
      <c r="N6" s="13" t="s">
        <v>56</v>
      </c>
      <c r="O6" s="13" t="s">
        <v>61</v>
      </c>
      <c r="P6" s="13" t="s">
        <v>62</v>
      </c>
      <c r="Q6" s="14" t="s">
        <v>6</v>
      </c>
      <c r="R6" s="14" t="s">
        <v>7</v>
      </c>
      <c r="S6" s="29" t="s">
        <v>8</v>
      </c>
      <c r="T6" s="29" t="s">
        <v>9</v>
      </c>
      <c r="U6" s="29" t="s">
        <v>10</v>
      </c>
      <c r="V6" s="5"/>
    </row>
    <row r="7" spans="1:22">
      <c r="A7" s="17" t="s">
        <v>11</v>
      </c>
      <c r="B7" s="9">
        <v>169</v>
      </c>
      <c r="C7" s="17">
        <v>30566.5</v>
      </c>
      <c r="D7" s="17">
        <v>0.45</v>
      </c>
      <c r="E7" s="17">
        <v>0.63</v>
      </c>
      <c r="F7" s="18">
        <v>0.8</v>
      </c>
      <c r="G7" s="19">
        <f>D7+F7*(E7-D7)</f>
        <v>0.59399999999999997</v>
      </c>
      <c r="H7" s="20">
        <v>0.59</v>
      </c>
      <c r="I7" s="5">
        <v>4</v>
      </c>
      <c r="J7" s="5">
        <v>5.5</v>
      </c>
      <c r="K7" s="18">
        <v>0.8</v>
      </c>
      <c r="L7" s="21">
        <f>+I7+K7*(J7-I7)</f>
        <v>5.2</v>
      </c>
      <c r="M7" s="22">
        <v>5.2</v>
      </c>
      <c r="N7" s="9">
        <f>C7*L7</f>
        <v>158945.80000000002</v>
      </c>
      <c r="O7" s="9" t="b">
        <f t="shared" ref="O7:O30" si="0">G7=(E7-D7)*F7+D7</f>
        <v>1</v>
      </c>
      <c r="P7" s="9" t="b">
        <f>L7=(J7-I7)*K7+I7</f>
        <v>1</v>
      </c>
      <c r="Q7" s="27">
        <v>0.30987900000000002</v>
      </c>
      <c r="R7" s="27">
        <v>2.0089630000000001</v>
      </c>
      <c r="S7" s="28">
        <v>9013.86</v>
      </c>
      <c r="T7" s="28">
        <v>58437.31</v>
      </c>
      <c r="U7" s="28">
        <v>67451.17</v>
      </c>
    </row>
    <row r="8" spans="1:22">
      <c r="A8" s="17" t="s">
        <v>12</v>
      </c>
      <c r="B8" s="9">
        <v>6</v>
      </c>
      <c r="C8" s="17">
        <v>5420</v>
      </c>
      <c r="D8" s="17">
        <v>0.33</v>
      </c>
      <c r="E8" s="17">
        <v>0.47</v>
      </c>
      <c r="F8" s="18">
        <v>0.88</v>
      </c>
      <c r="G8" s="19">
        <f t="shared" ref="G8:G35" si="1">D8+F8*(E8-D8)</f>
        <v>0.45319999999999999</v>
      </c>
      <c r="H8" s="20">
        <v>0.45</v>
      </c>
      <c r="I8" s="5">
        <v>2.9</v>
      </c>
      <c r="J8" s="5">
        <v>4.12</v>
      </c>
      <c r="K8" s="18">
        <v>0.88</v>
      </c>
      <c r="L8" s="21">
        <f t="shared" ref="L8:L36" si="2">+I8+K8*(J8-I8)</f>
        <v>3.9736000000000002</v>
      </c>
      <c r="M8" s="22">
        <v>3.97</v>
      </c>
      <c r="N8" s="9">
        <f t="shared" ref="N8:N30" si="3">C8*L8</f>
        <v>21536.912</v>
      </c>
      <c r="O8" s="9" t="b">
        <f t="shared" si="0"/>
        <v>1</v>
      </c>
      <c r="P8" s="9" t="b">
        <f t="shared" ref="P8:P36" si="4">L8=(J8-I8)*K8+I8</f>
        <v>1</v>
      </c>
      <c r="Q8" s="27">
        <v>0.236349</v>
      </c>
      <c r="R8" s="27">
        <v>1.533766</v>
      </c>
      <c r="S8" s="28">
        <v>1281.01</v>
      </c>
      <c r="T8" s="28">
        <v>8313.01</v>
      </c>
      <c r="U8" s="28">
        <v>9594.02</v>
      </c>
    </row>
    <row r="9" spans="1:22">
      <c r="A9" s="17" t="s">
        <v>13</v>
      </c>
      <c r="B9" s="9">
        <v>1167</v>
      </c>
      <c r="C9" s="17">
        <v>155778.12</v>
      </c>
      <c r="D9" s="17">
        <v>0.36</v>
      </c>
      <c r="E9" s="17">
        <v>0.44</v>
      </c>
      <c r="F9" s="18">
        <v>0.7</v>
      </c>
      <c r="G9" s="19">
        <f t="shared" si="1"/>
        <v>0.41599999999999998</v>
      </c>
      <c r="H9" s="20">
        <v>0.42</v>
      </c>
      <c r="I9" s="5">
        <v>3.2</v>
      </c>
      <c r="J9" s="5">
        <v>3.9</v>
      </c>
      <c r="K9" s="18">
        <v>0.7</v>
      </c>
      <c r="L9" s="21">
        <f t="shared" si="2"/>
        <v>3.69</v>
      </c>
      <c r="M9" s="22">
        <v>3.69</v>
      </c>
      <c r="N9" s="9">
        <f t="shared" si="3"/>
        <v>574821.26280000003</v>
      </c>
      <c r="O9" s="9" t="b">
        <f t="shared" si="0"/>
        <v>1</v>
      </c>
      <c r="P9" s="9" t="b">
        <f t="shared" si="4"/>
        <v>1</v>
      </c>
      <c r="Q9" s="27">
        <v>0.22059200000000001</v>
      </c>
      <c r="R9" s="27">
        <v>1.4255910000000001</v>
      </c>
      <c r="S9" s="28">
        <v>31914.61</v>
      </c>
      <c r="T9" s="28">
        <v>202811.01</v>
      </c>
      <c r="U9" s="28">
        <v>234725.62</v>
      </c>
    </row>
    <row r="10" spans="1:22">
      <c r="A10" s="17" t="s">
        <v>14</v>
      </c>
      <c r="B10" s="9">
        <v>137</v>
      </c>
      <c r="C10" s="17">
        <v>175392</v>
      </c>
      <c r="D10" s="17">
        <v>0.63</v>
      </c>
      <c r="E10" s="17">
        <v>0.74</v>
      </c>
      <c r="F10" s="18">
        <v>0.48</v>
      </c>
      <c r="G10" s="19">
        <f t="shared" si="1"/>
        <v>0.68279999999999996</v>
      </c>
      <c r="H10" s="20">
        <v>0.68</v>
      </c>
      <c r="I10" s="5">
        <v>5.53</v>
      </c>
      <c r="J10" s="5">
        <v>6.55</v>
      </c>
      <c r="K10" s="18">
        <v>0.48</v>
      </c>
      <c r="L10" s="21">
        <f t="shared" si="2"/>
        <v>6.0195999999999996</v>
      </c>
      <c r="M10" s="22">
        <v>6.02</v>
      </c>
      <c r="N10" s="9">
        <f t="shared" si="3"/>
        <v>1055789.6831999999</v>
      </c>
      <c r="O10" s="9" t="b">
        <f t="shared" si="0"/>
        <v>1</v>
      </c>
      <c r="P10" s="9" t="b">
        <f t="shared" si="4"/>
        <v>1</v>
      </c>
      <c r="Q10" s="27">
        <v>0.35714899999999999</v>
      </c>
      <c r="R10" s="27">
        <v>2.325761</v>
      </c>
      <c r="S10" s="28">
        <v>57412.76</v>
      </c>
      <c r="T10" s="28">
        <v>373264.14</v>
      </c>
      <c r="U10" s="28">
        <v>430676.9</v>
      </c>
    </row>
    <row r="11" spans="1:22">
      <c r="A11" s="17" t="s">
        <v>15</v>
      </c>
      <c r="B11" s="9">
        <v>43</v>
      </c>
      <c r="C11" s="17">
        <v>50983</v>
      </c>
      <c r="D11" s="17">
        <v>0.35</v>
      </c>
      <c r="E11" s="17">
        <v>0.59</v>
      </c>
      <c r="F11" s="18">
        <v>0.65</v>
      </c>
      <c r="G11" s="19">
        <f t="shared" si="1"/>
        <v>0.50600000000000001</v>
      </c>
      <c r="H11" s="20">
        <v>0.51</v>
      </c>
      <c r="I11" s="5">
        <v>3.1</v>
      </c>
      <c r="J11" s="5">
        <v>5.2</v>
      </c>
      <c r="K11" s="18">
        <v>0.65</v>
      </c>
      <c r="L11" s="21">
        <f>+I11+K11*(J11-I11)</f>
        <v>4.4649999999999999</v>
      </c>
      <c r="M11" s="22">
        <v>4.47</v>
      </c>
      <c r="N11" s="9">
        <f t="shared" si="3"/>
        <v>227639.095</v>
      </c>
      <c r="O11" s="9" t="b">
        <f t="shared" si="0"/>
        <v>1</v>
      </c>
      <c r="P11" s="9" t="b">
        <f t="shared" si="4"/>
        <v>1</v>
      </c>
      <c r="Q11" s="27">
        <v>0.26786199999999999</v>
      </c>
      <c r="R11" s="27">
        <v>1.7269350000000001</v>
      </c>
      <c r="S11" s="28">
        <v>9876.01</v>
      </c>
      <c r="T11" s="28">
        <v>63671.76</v>
      </c>
      <c r="U11" s="28">
        <v>73547.77</v>
      </c>
    </row>
    <row r="12" spans="1:22">
      <c r="A12" s="17" t="s">
        <v>16</v>
      </c>
      <c r="B12" s="9">
        <v>62</v>
      </c>
      <c r="C12" s="17">
        <v>22633</v>
      </c>
      <c r="D12" s="17">
        <v>0.34</v>
      </c>
      <c r="E12" s="17">
        <v>0.56999999999999995</v>
      </c>
      <c r="F12" s="18">
        <v>0.8</v>
      </c>
      <c r="G12" s="19">
        <f t="shared" si="1"/>
        <v>0.52400000000000002</v>
      </c>
      <c r="H12" s="20">
        <v>0.52</v>
      </c>
      <c r="I12" s="5">
        <v>3.03</v>
      </c>
      <c r="J12" s="5">
        <v>5.04</v>
      </c>
      <c r="K12" s="18">
        <v>0.8</v>
      </c>
      <c r="L12" s="21">
        <f t="shared" si="2"/>
        <v>4.6379999999999999</v>
      </c>
      <c r="M12" s="22">
        <v>4.6399999999999997</v>
      </c>
      <c r="N12" s="9">
        <f t="shared" si="3"/>
        <v>104971.85399999999</v>
      </c>
      <c r="O12" s="9" t="b">
        <f t="shared" si="0"/>
        <v>1</v>
      </c>
      <c r="P12" s="9" t="b">
        <f t="shared" si="4"/>
        <v>1</v>
      </c>
      <c r="Q12" s="27">
        <v>0.27311400000000002</v>
      </c>
      <c r="R12" s="27">
        <v>1.792613</v>
      </c>
      <c r="S12" s="28">
        <v>6181.39</v>
      </c>
      <c r="T12" s="28">
        <v>40572.21</v>
      </c>
      <c r="U12" s="28">
        <v>46753.599999999999</v>
      </c>
    </row>
    <row r="13" spans="1:22">
      <c r="A13" s="17" t="s">
        <v>17</v>
      </c>
      <c r="B13" s="9">
        <v>123</v>
      </c>
      <c r="C13" s="17">
        <v>134463</v>
      </c>
      <c r="D13" s="17">
        <v>1.01</v>
      </c>
      <c r="E13" s="17">
        <v>1.41</v>
      </c>
      <c r="F13" s="18">
        <v>1</v>
      </c>
      <c r="G13" s="19">
        <f t="shared" si="1"/>
        <v>1.41</v>
      </c>
      <c r="H13" s="20">
        <v>1.41</v>
      </c>
      <c r="I13" s="5">
        <v>8.92</v>
      </c>
      <c r="J13" s="5">
        <v>12.45</v>
      </c>
      <c r="K13" s="18">
        <v>1</v>
      </c>
      <c r="L13" s="21">
        <f t="shared" si="2"/>
        <v>12.45</v>
      </c>
      <c r="M13" s="22">
        <v>12.45</v>
      </c>
      <c r="N13" s="9">
        <f t="shared" si="3"/>
        <v>1674064.3499999999</v>
      </c>
      <c r="O13" s="9" t="b">
        <f t="shared" si="0"/>
        <v>1</v>
      </c>
      <c r="P13" s="9" t="b">
        <f t="shared" si="4"/>
        <v>1</v>
      </c>
      <c r="Q13" s="27">
        <v>0.74055899999999997</v>
      </c>
      <c r="R13" s="27">
        <v>4.8099210000000001</v>
      </c>
      <c r="S13" s="28">
        <v>86610.13</v>
      </c>
      <c r="T13" s="28">
        <v>562531.75</v>
      </c>
      <c r="U13" s="28">
        <v>649141.88</v>
      </c>
    </row>
    <row r="14" spans="1:22">
      <c r="A14" s="17" t="s">
        <v>18</v>
      </c>
      <c r="B14" s="9">
        <v>306</v>
      </c>
      <c r="C14" s="17">
        <v>33495</v>
      </c>
      <c r="D14" s="17">
        <v>0.85</v>
      </c>
      <c r="E14" s="17">
        <v>1.08</v>
      </c>
      <c r="F14" s="18">
        <v>1</v>
      </c>
      <c r="G14" s="19">
        <f t="shared" si="1"/>
        <v>1.08</v>
      </c>
      <c r="H14" s="20">
        <v>1.08</v>
      </c>
      <c r="I14" s="5">
        <v>7.5</v>
      </c>
      <c r="J14" s="5">
        <v>9.5</v>
      </c>
      <c r="K14" s="18">
        <v>1</v>
      </c>
      <c r="L14" s="21">
        <f t="shared" si="2"/>
        <v>9.5</v>
      </c>
      <c r="M14" s="22">
        <v>9.5</v>
      </c>
      <c r="N14" s="9">
        <f t="shared" si="3"/>
        <v>318202.5</v>
      </c>
      <c r="O14" s="9" t="b">
        <f t="shared" si="0"/>
        <v>1</v>
      </c>
      <c r="P14" s="9" t="b">
        <f t="shared" si="4"/>
        <v>1</v>
      </c>
      <c r="Q14" s="27">
        <v>0.56723699999999999</v>
      </c>
      <c r="R14" s="27">
        <v>3.67022</v>
      </c>
      <c r="S14" s="28">
        <v>18135.63</v>
      </c>
      <c r="T14" s="28">
        <v>117343.92</v>
      </c>
      <c r="U14" s="28">
        <v>135479.54999999999</v>
      </c>
    </row>
    <row r="15" spans="1:22">
      <c r="A15" s="17" t="s">
        <v>19</v>
      </c>
      <c r="B15" s="9">
        <v>17</v>
      </c>
      <c r="C15" s="17">
        <v>18780</v>
      </c>
      <c r="D15" s="17">
        <v>0.9</v>
      </c>
      <c r="E15" s="17">
        <v>1.0900000000000001</v>
      </c>
      <c r="F15" s="18">
        <v>0.93</v>
      </c>
      <c r="G15" s="19">
        <f t="shared" si="1"/>
        <v>1.0767</v>
      </c>
      <c r="H15" s="20">
        <v>1.08</v>
      </c>
      <c r="I15" s="5">
        <v>7.9</v>
      </c>
      <c r="J15" s="5">
        <v>9.6199999999999992</v>
      </c>
      <c r="K15" s="18">
        <v>0.93</v>
      </c>
      <c r="L15" s="21">
        <f t="shared" si="2"/>
        <v>9.4995999999999992</v>
      </c>
      <c r="M15" s="22">
        <v>9.5</v>
      </c>
      <c r="N15" s="9">
        <f t="shared" si="3"/>
        <v>178402.48799999998</v>
      </c>
      <c r="O15" s="9" t="b">
        <f t="shared" si="0"/>
        <v>1</v>
      </c>
      <c r="P15" s="9" t="b">
        <f t="shared" si="4"/>
        <v>1</v>
      </c>
      <c r="Q15" s="27">
        <v>0.56723699999999999</v>
      </c>
      <c r="R15" s="27">
        <v>3.67022</v>
      </c>
      <c r="S15" s="28">
        <v>10552.13</v>
      </c>
      <c r="T15" s="28">
        <v>67632.990000000005</v>
      </c>
      <c r="U15" s="28">
        <v>78185.119999999995</v>
      </c>
    </row>
    <row r="16" spans="1:22">
      <c r="A16" s="17" t="s">
        <v>20</v>
      </c>
      <c r="B16" s="9">
        <v>2</v>
      </c>
      <c r="C16" s="17">
        <v>8228</v>
      </c>
      <c r="D16" s="17">
        <v>0.86</v>
      </c>
      <c r="E16" s="17">
        <v>1.43</v>
      </c>
      <c r="F16" s="18">
        <v>1</v>
      </c>
      <c r="G16" s="19">
        <f t="shared" si="1"/>
        <v>1.43</v>
      </c>
      <c r="H16" s="20">
        <v>1.43</v>
      </c>
      <c r="I16" s="5">
        <v>7.55</v>
      </c>
      <c r="J16" s="5">
        <v>12.6</v>
      </c>
      <c r="K16" s="18">
        <v>1</v>
      </c>
      <c r="L16" s="21">
        <f t="shared" si="2"/>
        <v>12.6</v>
      </c>
      <c r="M16" s="22">
        <v>12.6</v>
      </c>
      <c r="N16" s="9">
        <f t="shared" si="3"/>
        <v>103672.8</v>
      </c>
      <c r="O16" s="9" t="b">
        <f t="shared" si="0"/>
        <v>1</v>
      </c>
      <c r="P16" s="9" t="b">
        <f t="shared" si="4"/>
        <v>1</v>
      </c>
      <c r="Q16" s="27">
        <v>0.75106300000000004</v>
      </c>
      <c r="R16" s="27">
        <v>4.8678710000000001</v>
      </c>
      <c r="S16" s="28">
        <v>6179.75</v>
      </c>
      <c r="T16" s="28">
        <v>39819.19</v>
      </c>
      <c r="U16" s="28">
        <v>45998.94</v>
      </c>
    </row>
    <row r="17" spans="1:21">
      <c r="A17" s="17" t="s">
        <v>76</v>
      </c>
      <c r="B17" s="9">
        <v>263</v>
      </c>
      <c r="C17" s="17">
        <v>25888.37</v>
      </c>
      <c r="D17" s="17">
        <v>0.9</v>
      </c>
      <c r="E17" s="17">
        <v>1.17</v>
      </c>
      <c r="F17" s="18">
        <v>0.9</v>
      </c>
      <c r="G17" s="19">
        <f t="shared" si="1"/>
        <v>1.143</v>
      </c>
      <c r="H17" s="20">
        <v>1.1399999999999999</v>
      </c>
      <c r="I17" s="5">
        <v>7.9</v>
      </c>
      <c r="J17" s="5">
        <v>10.3</v>
      </c>
      <c r="K17" s="18">
        <v>0.9</v>
      </c>
      <c r="L17" s="21">
        <f t="shared" si="2"/>
        <v>10.06</v>
      </c>
      <c r="M17" s="22">
        <v>10.06</v>
      </c>
      <c r="N17" s="9">
        <f t="shared" si="3"/>
        <v>260437.00219999999</v>
      </c>
      <c r="O17" s="9" t="b">
        <f t="shared" si="0"/>
        <v>1</v>
      </c>
      <c r="P17" s="9" t="b">
        <f t="shared" si="4"/>
        <v>1</v>
      </c>
      <c r="Q17" s="27">
        <v>0.59875</v>
      </c>
      <c r="R17" s="27">
        <v>3.8865699999999999</v>
      </c>
      <c r="S17" s="28">
        <v>15500.65</v>
      </c>
      <c r="T17" s="28">
        <v>100475.5</v>
      </c>
      <c r="U17" s="28">
        <v>115976.15</v>
      </c>
    </row>
    <row r="18" spans="1:21">
      <c r="A18" s="17" t="s">
        <v>77</v>
      </c>
      <c r="B18" s="9">
        <v>316</v>
      </c>
      <c r="C18" s="17">
        <v>17992</v>
      </c>
      <c r="D18" s="17">
        <v>0.48</v>
      </c>
      <c r="E18" s="17">
        <v>0.79</v>
      </c>
      <c r="F18" s="18">
        <v>1</v>
      </c>
      <c r="G18" s="19">
        <f t="shared" si="1"/>
        <v>0.79</v>
      </c>
      <c r="H18" s="20">
        <v>0.79</v>
      </c>
      <c r="I18" s="5">
        <v>4.2</v>
      </c>
      <c r="J18" s="5">
        <v>6.93</v>
      </c>
      <c r="K18" s="18">
        <v>1</v>
      </c>
      <c r="L18" s="21">
        <f t="shared" si="2"/>
        <v>6.93</v>
      </c>
      <c r="M18" s="22">
        <v>6.93</v>
      </c>
      <c r="N18" s="9">
        <f t="shared" si="3"/>
        <v>124684.56</v>
      </c>
      <c r="O18" s="9" t="b">
        <f t="shared" si="0"/>
        <v>1</v>
      </c>
      <c r="P18" s="9" t="b">
        <f t="shared" si="4"/>
        <v>1</v>
      </c>
      <c r="Q18" s="27">
        <v>0.41492299999999999</v>
      </c>
      <c r="R18" s="27">
        <v>2.6773289999999998</v>
      </c>
      <c r="S18" s="28">
        <v>7457</v>
      </c>
      <c r="T18" s="28">
        <v>47837.45</v>
      </c>
      <c r="U18" s="28">
        <v>55294.45</v>
      </c>
    </row>
    <row r="19" spans="1:21">
      <c r="A19" s="17" t="s">
        <v>21</v>
      </c>
      <c r="B19" s="9">
        <v>533</v>
      </c>
      <c r="C19" s="17">
        <v>68305</v>
      </c>
      <c r="D19" s="17">
        <v>0.85</v>
      </c>
      <c r="E19" s="17">
        <v>1.1299999999999999</v>
      </c>
      <c r="F19" s="18">
        <v>0.9</v>
      </c>
      <c r="G19" s="19">
        <f t="shared" si="1"/>
        <v>1.1019999999999999</v>
      </c>
      <c r="H19" s="20">
        <v>1.1000000000000001</v>
      </c>
      <c r="I19" s="5">
        <v>7.5</v>
      </c>
      <c r="J19" s="5">
        <v>9.9</v>
      </c>
      <c r="K19" s="18">
        <v>0.9</v>
      </c>
      <c r="L19" s="21">
        <f t="shared" si="2"/>
        <v>9.66</v>
      </c>
      <c r="M19" s="22">
        <v>9.66</v>
      </c>
      <c r="N19" s="9">
        <f t="shared" si="3"/>
        <v>659826.30000000005</v>
      </c>
      <c r="O19" s="9" t="b">
        <f t="shared" si="0"/>
        <v>1</v>
      </c>
      <c r="P19" s="9" t="b">
        <f t="shared" si="4"/>
        <v>1</v>
      </c>
      <c r="Q19" s="27">
        <v>0.57774099999999995</v>
      </c>
      <c r="R19" s="27">
        <v>3.7320350000000002</v>
      </c>
      <c r="S19" s="28">
        <v>39441.269999999997</v>
      </c>
      <c r="T19" s="28">
        <v>254778.92</v>
      </c>
      <c r="U19" s="28">
        <v>294220.2</v>
      </c>
    </row>
    <row r="20" spans="1:21">
      <c r="A20" s="17" t="s">
        <v>22</v>
      </c>
      <c r="B20" s="9">
        <v>64</v>
      </c>
      <c r="C20" s="17">
        <v>3048</v>
      </c>
      <c r="D20" s="17">
        <v>1.01</v>
      </c>
      <c r="E20" s="17">
        <v>1.5</v>
      </c>
      <c r="F20" s="18">
        <v>0.83</v>
      </c>
      <c r="G20" s="19">
        <f t="shared" si="1"/>
        <v>1.4167000000000001</v>
      </c>
      <c r="H20" s="20">
        <v>1.42</v>
      </c>
      <c r="I20" s="5">
        <v>8.8800000000000008</v>
      </c>
      <c r="J20" s="5">
        <v>13.22</v>
      </c>
      <c r="K20" s="18">
        <v>0.83</v>
      </c>
      <c r="L20" s="21">
        <f t="shared" si="2"/>
        <v>12.482200000000001</v>
      </c>
      <c r="M20" s="22">
        <v>12.48</v>
      </c>
      <c r="N20" s="9">
        <f t="shared" si="3"/>
        <v>38045.745600000002</v>
      </c>
      <c r="O20" s="9" t="b">
        <f t="shared" si="0"/>
        <v>1</v>
      </c>
      <c r="P20" s="9" t="b">
        <f t="shared" si="4"/>
        <v>1</v>
      </c>
      <c r="Q20" s="27">
        <v>0.745811</v>
      </c>
      <c r="R20" s="27">
        <v>4.8215110000000001</v>
      </c>
      <c r="S20" s="28">
        <v>2273.23</v>
      </c>
      <c r="T20" s="28">
        <v>14695.96</v>
      </c>
      <c r="U20" s="28">
        <v>16969.2</v>
      </c>
    </row>
    <row r="21" spans="1:21">
      <c r="A21" s="17" t="s">
        <v>23</v>
      </c>
      <c r="B21" s="9">
        <v>22</v>
      </c>
      <c r="C21" s="17">
        <v>1228</v>
      </c>
      <c r="D21" s="17">
        <v>0.56000000000000005</v>
      </c>
      <c r="E21" s="17">
        <v>0.91</v>
      </c>
      <c r="F21" s="18">
        <v>0.83</v>
      </c>
      <c r="G21" s="19">
        <f t="shared" si="1"/>
        <v>0.85050000000000003</v>
      </c>
      <c r="H21" s="20">
        <v>0.85</v>
      </c>
      <c r="I21" s="5">
        <v>4.9000000000000004</v>
      </c>
      <c r="J21" s="5">
        <v>8</v>
      </c>
      <c r="K21" s="18">
        <v>0.83</v>
      </c>
      <c r="L21" s="21">
        <f t="shared" si="2"/>
        <v>7.4729999999999999</v>
      </c>
      <c r="M21" s="22">
        <v>7.47</v>
      </c>
      <c r="N21" s="9">
        <f t="shared" si="3"/>
        <v>9176.8439999999991</v>
      </c>
      <c r="O21" s="9" t="b">
        <f t="shared" si="0"/>
        <v>1</v>
      </c>
      <c r="P21" s="9" t="b">
        <f t="shared" si="4"/>
        <v>1</v>
      </c>
      <c r="Q21" s="27">
        <v>0.446436</v>
      </c>
      <c r="R21" s="27">
        <v>2.8859520000000001</v>
      </c>
      <c r="S21" s="28">
        <v>548.22</v>
      </c>
      <c r="T21" s="28">
        <v>3543.95</v>
      </c>
      <c r="U21" s="28">
        <v>4092.17</v>
      </c>
    </row>
    <row r="22" spans="1:21">
      <c r="A22" s="17" t="s">
        <v>24</v>
      </c>
      <c r="B22" s="9">
        <v>0</v>
      </c>
      <c r="C22" s="17">
        <v>0</v>
      </c>
      <c r="D22" s="17">
        <v>1.19</v>
      </c>
      <c r="E22" s="17">
        <v>1.67</v>
      </c>
      <c r="F22" s="18">
        <v>1</v>
      </c>
      <c r="G22" s="19">
        <f t="shared" si="1"/>
        <v>1.67</v>
      </c>
      <c r="H22" s="20">
        <v>1.67</v>
      </c>
      <c r="I22" s="5">
        <v>10.45</v>
      </c>
      <c r="J22" s="5">
        <v>14.69</v>
      </c>
      <c r="K22" s="18">
        <v>1</v>
      </c>
      <c r="L22" s="21">
        <f t="shared" si="2"/>
        <v>14.69</v>
      </c>
      <c r="M22" s="22">
        <v>14.69</v>
      </c>
      <c r="N22" s="9">
        <f t="shared" si="3"/>
        <v>0</v>
      </c>
      <c r="O22" s="9" t="b">
        <f t="shared" si="0"/>
        <v>1</v>
      </c>
      <c r="P22" s="9" t="b">
        <f t="shared" si="4"/>
        <v>1</v>
      </c>
      <c r="Q22" s="27">
        <v>0.87711600000000001</v>
      </c>
      <c r="R22" s="27">
        <v>5.6753200000000001</v>
      </c>
      <c r="S22" s="28">
        <v>0</v>
      </c>
      <c r="T22" s="28">
        <v>0</v>
      </c>
      <c r="U22" s="28">
        <v>0</v>
      </c>
    </row>
    <row r="23" spans="1:21">
      <c r="A23" s="17" t="s">
        <v>25</v>
      </c>
      <c r="B23" s="9">
        <v>187</v>
      </c>
      <c r="C23" s="17">
        <v>8327</v>
      </c>
      <c r="D23" s="17">
        <v>1.19</v>
      </c>
      <c r="E23" s="17">
        <v>1.5</v>
      </c>
      <c r="F23" s="18">
        <v>0.9</v>
      </c>
      <c r="G23" s="19">
        <f t="shared" si="1"/>
        <v>1.4690000000000001</v>
      </c>
      <c r="H23" s="20">
        <v>1.47</v>
      </c>
      <c r="I23" s="5">
        <v>10.45</v>
      </c>
      <c r="J23" s="5">
        <v>13.21</v>
      </c>
      <c r="K23" s="18">
        <v>0.9</v>
      </c>
      <c r="L23" s="21">
        <f t="shared" si="2"/>
        <v>12.934000000000001</v>
      </c>
      <c r="M23" s="22">
        <v>12.93</v>
      </c>
      <c r="N23" s="9">
        <f t="shared" si="3"/>
        <v>107701.41800000001</v>
      </c>
      <c r="O23" s="9" t="b">
        <f t="shared" si="0"/>
        <v>1</v>
      </c>
      <c r="P23" s="9" t="b">
        <f t="shared" si="4"/>
        <v>1</v>
      </c>
      <c r="Q23" s="27">
        <v>0.77207199999999998</v>
      </c>
      <c r="R23" s="27">
        <v>4.9953630000000002</v>
      </c>
      <c r="S23" s="28">
        <v>6388.28</v>
      </c>
      <c r="T23" s="28">
        <v>40994.949999999997</v>
      </c>
      <c r="U23" s="28">
        <v>47383.22</v>
      </c>
    </row>
    <row r="24" spans="1:21">
      <c r="A24" s="17" t="s">
        <v>26</v>
      </c>
      <c r="B24" s="9">
        <v>121</v>
      </c>
      <c r="C24" s="17">
        <v>13157</v>
      </c>
      <c r="D24" s="17">
        <v>0.77</v>
      </c>
      <c r="E24" s="17">
        <v>1.04</v>
      </c>
      <c r="F24" s="18">
        <v>0.73</v>
      </c>
      <c r="G24" s="19">
        <f t="shared" si="1"/>
        <v>0.96710000000000007</v>
      </c>
      <c r="H24" s="20">
        <v>0.97</v>
      </c>
      <c r="I24" s="5">
        <v>6.8</v>
      </c>
      <c r="J24" s="5">
        <v>9.11</v>
      </c>
      <c r="K24" s="18">
        <v>0.73</v>
      </c>
      <c r="L24" s="21">
        <f t="shared" si="2"/>
        <v>8.4863</v>
      </c>
      <c r="M24" s="22">
        <v>8.49</v>
      </c>
      <c r="N24" s="9">
        <f t="shared" si="3"/>
        <v>111654.2491</v>
      </c>
      <c r="O24" s="9" t="b">
        <f t="shared" si="0"/>
        <v>1</v>
      </c>
      <c r="P24" s="9" t="b">
        <f t="shared" si="4"/>
        <v>1</v>
      </c>
      <c r="Q24" s="27">
        <v>0.50946199999999997</v>
      </c>
      <c r="R24" s="27">
        <v>3.2800180000000001</v>
      </c>
      <c r="S24" s="28">
        <v>6703</v>
      </c>
      <c r="T24" s="28">
        <v>42876.4</v>
      </c>
      <c r="U24" s="28">
        <v>49579.39</v>
      </c>
    </row>
    <row r="25" spans="1:21">
      <c r="A25" s="17" t="s">
        <v>27</v>
      </c>
      <c r="B25" s="9">
        <v>125</v>
      </c>
      <c r="C25" s="17">
        <v>17123</v>
      </c>
      <c r="D25" s="17">
        <v>0.91</v>
      </c>
      <c r="E25" s="17">
        <v>1.38</v>
      </c>
      <c r="F25" s="18">
        <v>0.63</v>
      </c>
      <c r="G25" s="19">
        <f t="shared" si="1"/>
        <v>1.2060999999999999</v>
      </c>
      <c r="H25" s="20">
        <v>1.21</v>
      </c>
      <c r="I25" s="5">
        <v>8.02</v>
      </c>
      <c r="J25" s="5">
        <v>12.1</v>
      </c>
      <c r="K25" s="18">
        <v>0.63</v>
      </c>
      <c r="L25" s="21">
        <f t="shared" si="2"/>
        <v>10.590399999999999</v>
      </c>
      <c r="M25" s="22">
        <v>10.59</v>
      </c>
      <c r="N25" s="9">
        <f t="shared" si="3"/>
        <v>181339.41919999997</v>
      </c>
      <c r="O25" s="9" t="b">
        <f t="shared" si="0"/>
        <v>1</v>
      </c>
      <c r="P25" s="9" t="b">
        <f t="shared" si="4"/>
        <v>1</v>
      </c>
      <c r="Q25" s="27">
        <v>0.63551500000000005</v>
      </c>
      <c r="R25" s="27">
        <v>4.0913300000000001</v>
      </c>
      <c r="S25" s="28">
        <v>10881.92</v>
      </c>
      <c r="T25" s="28">
        <v>64172.51</v>
      </c>
      <c r="U25" s="28">
        <v>75054.429999999993</v>
      </c>
    </row>
    <row r="26" spans="1:21">
      <c r="A26" s="17" t="s">
        <v>28</v>
      </c>
      <c r="B26" s="9">
        <v>166</v>
      </c>
      <c r="C26" s="17">
        <v>65034.9</v>
      </c>
      <c r="D26" s="17">
        <v>0.33</v>
      </c>
      <c r="E26" s="17">
        <v>0.94</v>
      </c>
      <c r="F26" s="18">
        <v>0.57999999999999996</v>
      </c>
      <c r="G26" s="19">
        <f t="shared" si="1"/>
        <v>0.68379999999999996</v>
      </c>
      <c r="H26" s="20">
        <v>0.68</v>
      </c>
      <c r="I26" s="5">
        <v>2.9</v>
      </c>
      <c r="J26" s="5">
        <v>8.25</v>
      </c>
      <c r="K26" s="18">
        <v>0.57999999999999996</v>
      </c>
      <c r="L26" s="21">
        <f t="shared" si="2"/>
        <v>6.0030000000000001</v>
      </c>
      <c r="M26" s="22">
        <v>6</v>
      </c>
      <c r="N26" s="9">
        <f t="shared" si="3"/>
        <v>390404.50469999999</v>
      </c>
      <c r="O26" s="9" t="b">
        <f t="shared" si="0"/>
        <v>1</v>
      </c>
      <c r="P26" s="9" t="b">
        <f t="shared" si="4"/>
        <v>1</v>
      </c>
      <c r="Q26" s="27">
        <v>0.35714899999999999</v>
      </c>
      <c r="R26" s="27">
        <v>2.3180339999999999</v>
      </c>
      <c r="S26" s="28">
        <v>21809.26</v>
      </c>
      <c r="T26" s="28">
        <v>138611.25</v>
      </c>
      <c r="U26" s="28">
        <v>160420.51</v>
      </c>
    </row>
    <row r="27" spans="1:21">
      <c r="A27" s="17" t="s">
        <v>29</v>
      </c>
      <c r="B27" s="9">
        <v>115</v>
      </c>
      <c r="C27" s="17">
        <v>14288</v>
      </c>
      <c r="D27" s="17">
        <v>0.45</v>
      </c>
      <c r="E27" s="17">
        <v>0.92</v>
      </c>
      <c r="F27" s="18">
        <v>0.56999999999999995</v>
      </c>
      <c r="G27" s="19">
        <f t="shared" si="1"/>
        <v>0.71789999999999998</v>
      </c>
      <c r="H27" s="20">
        <v>0.72</v>
      </c>
      <c r="I27" s="5">
        <v>4</v>
      </c>
      <c r="J27" s="5">
        <v>8.11</v>
      </c>
      <c r="K27" s="18">
        <v>0.56999999999999995</v>
      </c>
      <c r="L27" s="21">
        <f t="shared" si="2"/>
        <v>6.3426999999999989</v>
      </c>
      <c r="M27" s="22">
        <v>6.34</v>
      </c>
      <c r="N27" s="9">
        <f t="shared" si="3"/>
        <v>90624.497599999988</v>
      </c>
      <c r="O27" s="9" t="b">
        <f t="shared" si="0"/>
        <v>1</v>
      </c>
      <c r="P27" s="9" t="b">
        <f t="shared" si="4"/>
        <v>1</v>
      </c>
      <c r="Q27" s="27">
        <v>0.37815799999999999</v>
      </c>
      <c r="R27" s="27">
        <v>2.449389</v>
      </c>
      <c r="S27" s="28">
        <v>5403.12</v>
      </c>
      <c r="T27" s="28">
        <v>34736.75</v>
      </c>
      <c r="U27" s="28">
        <v>40139.86</v>
      </c>
    </row>
    <row r="28" spans="1:21">
      <c r="A28" s="17" t="s">
        <v>30</v>
      </c>
      <c r="B28" s="9">
        <v>249</v>
      </c>
      <c r="C28" s="17">
        <v>25258</v>
      </c>
      <c r="D28" s="17">
        <v>3.4</v>
      </c>
      <c r="E28" s="17">
        <v>10.28</v>
      </c>
      <c r="F28" s="18">
        <v>0.113</v>
      </c>
      <c r="G28" s="19">
        <f t="shared" si="1"/>
        <v>4.1774399999999998</v>
      </c>
      <c r="H28" s="20">
        <v>4.18</v>
      </c>
      <c r="I28" s="5">
        <v>29.93</v>
      </c>
      <c r="J28" s="5">
        <v>90.5</v>
      </c>
      <c r="K28" s="18">
        <v>0.113</v>
      </c>
      <c r="L28" s="21">
        <f t="shared" si="2"/>
        <v>36.774410000000003</v>
      </c>
      <c r="M28" s="22">
        <v>36.770000000000003</v>
      </c>
      <c r="N28" s="9">
        <f t="shared" si="3"/>
        <v>928848.04778000002</v>
      </c>
      <c r="O28" s="9" t="b">
        <f t="shared" si="0"/>
        <v>1</v>
      </c>
      <c r="P28" s="9" t="b">
        <f t="shared" si="4"/>
        <v>1</v>
      </c>
      <c r="Q28" s="27">
        <v>2.1954150000000001</v>
      </c>
      <c r="R28" s="27">
        <v>14.205685000000001</v>
      </c>
      <c r="S28" s="28">
        <v>52177.78</v>
      </c>
      <c r="T28" s="28">
        <v>337622.25</v>
      </c>
      <c r="U28" s="28">
        <v>389800.04</v>
      </c>
    </row>
    <row r="29" spans="1:21">
      <c r="A29" s="17" t="s">
        <v>31</v>
      </c>
      <c r="B29" s="9">
        <v>10</v>
      </c>
      <c r="C29" s="17">
        <v>416</v>
      </c>
      <c r="D29" s="17">
        <v>2.5499999999999998</v>
      </c>
      <c r="E29" s="17">
        <v>6.33</v>
      </c>
      <c r="F29" s="18">
        <v>0.44500000000000001</v>
      </c>
      <c r="G29" s="19">
        <f t="shared" si="1"/>
        <v>4.2321</v>
      </c>
      <c r="H29" s="20">
        <v>4.2300000000000004</v>
      </c>
      <c r="I29" s="5">
        <v>22.4</v>
      </c>
      <c r="J29" s="5">
        <v>55.7</v>
      </c>
      <c r="K29" s="18">
        <v>0.44500000000000001</v>
      </c>
      <c r="L29" s="21">
        <f t="shared" si="2"/>
        <v>37.218499999999999</v>
      </c>
      <c r="M29" s="22">
        <v>37.22</v>
      </c>
      <c r="N29" s="9">
        <f t="shared" si="3"/>
        <v>15482.895999999999</v>
      </c>
      <c r="O29" s="9" t="b">
        <f t="shared" si="0"/>
        <v>1</v>
      </c>
      <c r="P29" s="9" t="b">
        <f t="shared" si="4"/>
        <v>1</v>
      </c>
      <c r="Q29" s="27">
        <v>2.221676</v>
      </c>
      <c r="R29" s="27">
        <v>14.379538</v>
      </c>
      <c r="S29" s="28">
        <v>924.22</v>
      </c>
      <c r="T29" s="28">
        <v>5981.89</v>
      </c>
      <c r="U29" s="28">
        <v>6906.11</v>
      </c>
    </row>
    <row r="30" spans="1:21">
      <c r="A30" s="17" t="s">
        <v>32</v>
      </c>
      <c r="B30" s="9">
        <v>201</v>
      </c>
      <c r="C30" s="17">
        <v>11753</v>
      </c>
      <c r="D30" s="17">
        <v>2.56</v>
      </c>
      <c r="E30" s="17">
        <v>7.36</v>
      </c>
      <c r="F30" s="18">
        <v>0.33500000000000002</v>
      </c>
      <c r="G30" s="19">
        <f t="shared" si="1"/>
        <v>4.1680000000000001</v>
      </c>
      <c r="H30" s="20">
        <v>4.17</v>
      </c>
      <c r="I30" s="5">
        <v>22.5</v>
      </c>
      <c r="J30" s="5">
        <v>64.760000000000005</v>
      </c>
      <c r="K30" s="18">
        <v>0.33500000000000002</v>
      </c>
      <c r="L30" s="21">
        <f t="shared" si="2"/>
        <v>36.6571</v>
      </c>
      <c r="M30" s="22">
        <v>36.659999999999997</v>
      </c>
      <c r="N30" s="9">
        <f t="shared" si="3"/>
        <v>430830.89630000002</v>
      </c>
      <c r="O30" s="9" t="b">
        <f t="shared" si="0"/>
        <v>1</v>
      </c>
      <c r="P30" s="9" t="b">
        <f t="shared" si="4"/>
        <v>1</v>
      </c>
      <c r="Q30" s="27">
        <v>2.1901630000000001</v>
      </c>
      <c r="R30" s="27">
        <v>14.163188</v>
      </c>
      <c r="S30" s="28">
        <v>24088.51</v>
      </c>
      <c r="T30" s="28">
        <v>155773.82</v>
      </c>
      <c r="U30" s="28">
        <v>179862.33</v>
      </c>
    </row>
    <row r="31" spans="1:21">
      <c r="A31" s="17" t="s">
        <v>33</v>
      </c>
      <c r="B31" s="9">
        <v>306</v>
      </c>
      <c r="C31" s="17">
        <v>31083.5</v>
      </c>
      <c r="D31" s="17">
        <v>1.56</v>
      </c>
      <c r="E31" s="17">
        <v>2.44</v>
      </c>
      <c r="F31" s="18">
        <v>0.82</v>
      </c>
      <c r="G31" s="19">
        <f t="shared" si="1"/>
        <v>2.2816000000000001</v>
      </c>
      <c r="H31" s="20">
        <v>2.2799999999999998</v>
      </c>
      <c r="I31" s="5">
        <v>13.7</v>
      </c>
      <c r="J31" s="5">
        <v>21.5</v>
      </c>
      <c r="K31" s="18">
        <v>0.82</v>
      </c>
      <c r="L31" s="21">
        <f t="shared" si="2"/>
        <v>20.096</v>
      </c>
      <c r="M31" s="22">
        <v>20.100000000000001</v>
      </c>
      <c r="N31" s="9">
        <f t="shared" ref="N31:N36" si="5">C31*L31</f>
        <v>624654.01599999995</v>
      </c>
      <c r="O31" s="9" t="b">
        <f t="shared" ref="O31:O36" si="6">G31=(E31-D31)*F31+D31</f>
        <v>1</v>
      </c>
      <c r="P31" s="9" t="b">
        <f t="shared" si="4"/>
        <v>1</v>
      </c>
      <c r="Q31" s="27">
        <v>1.1974990000000001</v>
      </c>
      <c r="R31" s="27">
        <v>7.7654139999999998</v>
      </c>
      <c r="S31" s="28">
        <v>37055.42</v>
      </c>
      <c r="T31" s="28">
        <v>240292.97</v>
      </c>
      <c r="U31" s="28">
        <v>277348.39</v>
      </c>
    </row>
    <row r="32" spans="1:21">
      <c r="A32" s="17" t="s">
        <v>34</v>
      </c>
      <c r="B32" s="9">
        <v>1</v>
      </c>
      <c r="C32" s="17">
        <v>50</v>
      </c>
      <c r="D32" s="17">
        <v>1.56</v>
      </c>
      <c r="E32" s="17">
        <v>2.4500000000000002</v>
      </c>
      <c r="F32" s="18">
        <v>0.57999999999999996</v>
      </c>
      <c r="G32" s="19">
        <f t="shared" si="1"/>
        <v>2.0762</v>
      </c>
      <c r="H32" s="20">
        <v>2.08</v>
      </c>
      <c r="I32" s="5">
        <v>13.77</v>
      </c>
      <c r="J32" s="5">
        <v>21.55</v>
      </c>
      <c r="K32" s="18">
        <v>0.57999999999999996</v>
      </c>
      <c r="L32" s="21">
        <f t="shared" si="2"/>
        <v>18.282399999999999</v>
      </c>
      <c r="M32" s="22">
        <v>18.28</v>
      </c>
      <c r="N32" s="9">
        <f t="shared" si="5"/>
        <v>914.12</v>
      </c>
      <c r="O32" s="9" t="b">
        <f t="shared" si="6"/>
        <v>1</v>
      </c>
      <c r="P32" s="9" t="b">
        <f t="shared" si="4"/>
        <v>1</v>
      </c>
      <c r="Q32" s="27">
        <v>1.0924560000000001</v>
      </c>
      <c r="R32" s="27">
        <v>7.0622769999999999</v>
      </c>
      <c r="S32" s="28">
        <v>54.62</v>
      </c>
      <c r="T32" s="28">
        <v>353.11</v>
      </c>
      <c r="U32" s="28">
        <v>407.74</v>
      </c>
    </row>
    <row r="33" spans="1:21">
      <c r="A33" s="17" t="s">
        <v>35</v>
      </c>
      <c r="B33" s="9">
        <v>67</v>
      </c>
      <c r="C33" s="17">
        <v>2891</v>
      </c>
      <c r="D33" s="17">
        <v>4.42</v>
      </c>
      <c r="E33" s="17">
        <v>11.24</v>
      </c>
      <c r="F33" s="18">
        <v>0.222</v>
      </c>
      <c r="G33" s="19">
        <f t="shared" si="1"/>
        <v>5.9340399999999995</v>
      </c>
      <c r="H33" s="20">
        <v>5.93</v>
      </c>
      <c r="I33" s="5">
        <v>38.93</v>
      </c>
      <c r="J33" s="5">
        <v>98.9</v>
      </c>
      <c r="K33" s="18">
        <v>0.222</v>
      </c>
      <c r="L33" s="21">
        <f t="shared" si="2"/>
        <v>52.243340000000003</v>
      </c>
      <c r="M33" s="22">
        <v>52.24</v>
      </c>
      <c r="N33" s="9">
        <f t="shared" si="5"/>
        <v>151035.49594000002</v>
      </c>
      <c r="O33" s="9" t="b">
        <f t="shared" si="6"/>
        <v>1</v>
      </c>
      <c r="P33" s="9" t="b">
        <f t="shared" si="4"/>
        <v>1</v>
      </c>
      <c r="Q33" s="27">
        <v>3.1145489999999998</v>
      </c>
      <c r="R33" s="27">
        <v>20.182348999999999</v>
      </c>
      <c r="S33" s="28">
        <v>8911.66</v>
      </c>
      <c r="T33" s="28">
        <v>57162.47</v>
      </c>
      <c r="U33" s="28">
        <v>66074.13</v>
      </c>
    </row>
    <row r="34" spans="1:21">
      <c r="A34" s="17" t="s">
        <v>36</v>
      </c>
      <c r="B34" s="9">
        <v>2</v>
      </c>
      <c r="C34" s="17">
        <v>3608</v>
      </c>
      <c r="D34" s="17">
        <v>1.65</v>
      </c>
      <c r="E34" s="17">
        <v>2.73</v>
      </c>
      <c r="F34" s="18">
        <v>0.93</v>
      </c>
      <c r="G34" s="19">
        <f t="shared" si="1"/>
        <v>2.6543999999999999</v>
      </c>
      <c r="H34" s="20">
        <v>2.65</v>
      </c>
      <c r="I34" s="5">
        <v>14.53</v>
      </c>
      <c r="J34" s="5">
        <v>23.98</v>
      </c>
      <c r="K34" s="18">
        <v>0.93</v>
      </c>
      <c r="L34" s="21">
        <f>+I34+K34*(J34-I34)</f>
        <v>23.3185</v>
      </c>
      <c r="M34" s="22">
        <v>23.32</v>
      </c>
      <c r="N34" s="9">
        <f t="shared" si="5"/>
        <v>84133.148000000001</v>
      </c>
      <c r="O34" s="9" t="b">
        <f t="shared" si="6"/>
        <v>1</v>
      </c>
      <c r="P34" s="9" t="b">
        <f t="shared" si="4"/>
        <v>1</v>
      </c>
      <c r="Q34" s="27">
        <v>1.3918299999999999</v>
      </c>
      <c r="R34" s="27">
        <v>9.0094250000000002</v>
      </c>
      <c r="S34" s="28">
        <v>5021.72</v>
      </c>
      <c r="T34" s="28">
        <v>32506.01</v>
      </c>
      <c r="U34" s="28">
        <v>37527.730000000003</v>
      </c>
    </row>
    <row r="35" spans="1:21">
      <c r="A35" s="17" t="s">
        <v>37</v>
      </c>
      <c r="B35" s="9">
        <v>0</v>
      </c>
      <c r="C35" s="17">
        <v>0</v>
      </c>
      <c r="D35" s="17">
        <v>3.35</v>
      </c>
      <c r="E35" s="17">
        <v>8.24</v>
      </c>
      <c r="F35" s="18">
        <v>1</v>
      </c>
      <c r="G35" s="19">
        <f t="shared" si="1"/>
        <v>8.24</v>
      </c>
      <c r="H35" s="20">
        <v>8.24</v>
      </c>
      <c r="I35" s="5">
        <v>29.5</v>
      </c>
      <c r="J35" s="5">
        <v>72.55</v>
      </c>
      <c r="K35" s="18">
        <v>1</v>
      </c>
      <c r="L35" s="21">
        <f t="shared" si="2"/>
        <v>72.55</v>
      </c>
      <c r="M35" s="22">
        <v>72.55</v>
      </c>
      <c r="N35" s="9">
        <f t="shared" si="5"/>
        <v>0</v>
      </c>
      <c r="O35" s="9" t="b">
        <f t="shared" si="6"/>
        <v>1</v>
      </c>
      <c r="P35" s="9" t="b">
        <f t="shared" si="4"/>
        <v>1</v>
      </c>
      <c r="Q35" s="27">
        <v>4.3278049999999997</v>
      </c>
      <c r="R35" s="27">
        <v>28.028894000000001</v>
      </c>
      <c r="S35" s="28">
        <v>0</v>
      </c>
      <c r="T35" s="28">
        <v>0</v>
      </c>
      <c r="U35" s="28">
        <v>0</v>
      </c>
    </row>
    <row r="36" spans="1:21">
      <c r="A36" s="17" t="s">
        <v>38</v>
      </c>
      <c r="B36" s="9">
        <v>10</v>
      </c>
      <c r="C36" s="17">
        <v>3000</v>
      </c>
      <c r="D36" s="17">
        <v>0.77</v>
      </c>
      <c r="E36" s="17">
        <v>1.91</v>
      </c>
      <c r="F36" s="18">
        <v>0.77</v>
      </c>
      <c r="G36" s="19">
        <f>D36+F36*(E36-D36)</f>
        <v>1.6477999999999999</v>
      </c>
      <c r="H36" s="20">
        <v>1.65</v>
      </c>
      <c r="I36" s="5">
        <v>6.8</v>
      </c>
      <c r="J36" s="5">
        <v>16.8</v>
      </c>
      <c r="K36" s="18">
        <v>0.77</v>
      </c>
      <c r="L36" s="21">
        <f t="shared" si="2"/>
        <v>14.5</v>
      </c>
      <c r="M36" s="22">
        <v>14.5</v>
      </c>
      <c r="N36" s="9">
        <f t="shared" si="5"/>
        <v>43500</v>
      </c>
      <c r="O36" s="9" t="b">
        <f t="shared" si="6"/>
        <v>1</v>
      </c>
      <c r="P36" s="9" t="b">
        <f t="shared" si="4"/>
        <v>1</v>
      </c>
      <c r="Q36" s="27">
        <v>0.86661100000000002</v>
      </c>
      <c r="R36" s="27">
        <v>5.6019160000000001</v>
      </c>
      <c r="S36" s="28">
        <v>2599.83</v>
      </c>
      <c r="T36" s="28">
        <v>16805.75</v>
      </c>
      <c r="U36" s="28">
        <v>19405.580000000002</v>
      </c>
    </row>
    <row r="37" spans="1:21" ht="15.75" customHeight="1">
      <c r="A37" s="23" t="s">
        <v>39</v>
      </c>
      <c r="B37" s="23">
        <v>18</v>
      </c>
      <c r="C37" s="23">
        <v>35401</v>
      </c>
      <c r="D37" s="23"/>
      <c r="E37" s="23"/>
      <c r="F37" s="23"/>
      <c r="G37" s="23"/>
      <c r="H37" s="24"/>
      <c r="I37" s="79" t="s">
        <v>41</v>
      </c>
      <c r="J37" s="79"/>
      <c r="K37" s="79"/>
      <c r="L37" s="79"/>
      <c r="M37" s="79"/>
      <c r="N37" s="79"/>
      <c r="O37" s="25"/>
      <c r="P37" s="25"/>
      <c r="Q37" s="71"/>
      <c r="R37" s="71"/>
      <c r="S37" s="51"/>
      <c r="T37" s="51"/>
      <c r="U37" s="51"/>
    </row>
    <row r="38" spans="1:21">
      <c r="A38" s="23" t="s">
        <v>78</v>
      </c>
      <c r="B38" s="23">
        <v>24</v>
      </c>
      <c r="C38" s="23">
        <v>27493.5</v>
      </c>
      <c r="D38" s="23"/>
      <c r="E38" s="23"/>
      <c r="F38" s="23"/>
      <c r="G38" s="23"/>
      <c r="H38" s="24"/>
      <c r="I38" s="79"/>
      <c r="J38" s="79"/>
      <c r="K38" s="79"/>
      <c r="L38" s="79"/>
      <c r="M38" s="79"/>
      <c r="N38" s="79"/>
      <c r="O38" s="25"/>
      <c r="P38" s="25"/>
      <c r="Q38" s="71"/>
      <c r="R38" s="71"/>
      <c r="S38" s="51"/>
      <c r="T38" s="51"/>
      <c r="U38" s="51"/>
    </row>
    <row r="39" spans="1:21" s="11" customFormat="1" ht="18.399999999999999" customHeight="1">
      <c r="A39" s="36" t="s">
        <v>40</v>
      </c>
      <c r="B39" s="37">
        <f>SUM(B7:B36)</f>
        <v>4790</v>
      </c>
      <c r="C39" s="37">
        <f>SUM(C7:C36)</f>
        <v>948189.39</v>
      </c>
      <c r="D39" s="37"/>
      <c r="E39" s="37"/>
      <c r="F39" s="37"/>
      <c r="G39" s="37"/>
      <c r="H39" s="38"/>
      <c r="I39" s="37"/>
      <c r="J39" s="37"/>
      <c r="K39" s="37"/>
      <c r="L39" s="37"/>
      <c r="M39" s="39"/>
      <c r="N39" s="37">
        <f>SUM(N7:N36)</f>
        <v>8671339.9054199979</v>
      </c>
      <c r="O39" s="37"/>
      <c r="P39" s="37"/>
      <c r="Q39" s="72"/>
      <c r="R39" s="72"/>
      <c r="S39" s="40">
        <f>SUM(S7:S36)</f>
        <v>484396.98999999993</v>
      </c>
      <c r="T39" s="40">
        <f>SUM(T7:T36)</f>
        <v>3123619.1999999993</v>
      </c>
      <c r="U39" s="60">
        <f>SUM(U7:U36)</f>
        <v>3608016.2</v>
      </c>
    </row>
    <row r="40" spans="1:21">
      <c r="U40" s="61"/>
    </row>
    <row r="41" spans="1:21">
      <c r="A41" t="s">
        <v>74</v>
      </c>
      <c r="B41" s="27">
        <v>0.38633899999999999</v>
      </c>
    </row>
    <row r="42" spans="1:21">
      <c r="A42" t="s">
        <v>75</v>
      </c>
      <c r="B42" s="27">
        <v>0.52521899999999999</v>
      </c>
    </row>
  </sheetData>
  <mergeCells count="5">
    <mergeCell ref="I37:N38"/>
    <mergeCell ref="A5:U5"/>
    <mergeCell ref="A1:U1"/>
    <mergeCell ref="A2:U2"/>
    <mergeCell ref="A3:U3"/>
  </mergeCells>
  <pageMargins left="0" right="0" top="0.39370078740157483" bottom="0.39370078740157483" header="0" footer="0"/>
  <pageSetup paperSize="9" orientation="portrait" r:id="rId1"/>
  <headerFooter>
    <oddHeader>&amp;C&amp;A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7"/>
  <sheetViews>
    <sheetView workbookViewId="0">
      <selection sqref="A1:M1"/>
    </sheetView>
  </sheetViews>
  <sheetFormatPr defaultColWidth="9" defaultRowHeight="15.75"/>
  <cols>
    <col min="1" max="1" width="28" style="5" customWidth="1"/>
    <col min="2" max="2" width="11.875" style="5" bestFit="1" customWidth="1"/>
    <col min="3" max="3" width="14.25" style="5" bestFit="1" customWidth="1"/>
    <col min="4" max="4" width="4.375" style="5" bestFit="1" customWidth="1"/>
    <col min="5" max="5" width="6.875" style="5" bestFit="1" customWidth="1"/>
    <col min="6" max="6" width="7.125" style="5" bestFit="1" customWidth="1"/>
    <col min="7" max="8" width="10" style="5" customWidth="1"/>
    <col min="9" max="9" width="11.375" style="5" bestFit="1" customWidth="1"/>
    <col min="10" max="10" width="13.5" style="5" bestFit="1" customWidth="1"/>
    <col min="11" max="11" width="20" style="5" bestFit="1" customWidth="1"/>
    <col min="12" max="12" width="19.5" style="5" bestFit="1" customWidth="1"/>
    <col min="13" max="14" width="14.25" style="5" bestFit="1" customWidth="1"/>
    <col min="15" max="16384" width="9" style="5"/>
  </cols>
  <sheetData>
    <row r="1" spans="1:21" ht="20.25">
      <c r="A1" s="81" t="s">
        <v>80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59"/>
      <c r="O1" s="59"/>
      <c r="P1" s="59"/>
      <c r="Q1" s="59"/>
      <c r="R1" s="59"/>
      <c r="S1" s="59"/>
      <c r="T1" s="59"/>
    </row>
    <row r="2" spans="1:21">
      <c r="A2" s="82" t="s">
        <v>64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58"/>
      <c r="O2" s="58"/>
      <c r="P2" s="58"/>
      <c r="Q2" s="58"/>
      <c r="R2" s="58"/>
      <c r="S2" s="58"/>
      <c r="T2" s="58"/>
    </row>
    <row r="3" spans="1:21">
      <c r="A3" s="82" t="s">
        <v>79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58"/>
      <c r="O3" s="58"/>
      <c r="P3" s="58"/>
      <c r="Q3" s="58"/>
      <c r="R3" s="58"/>
      <c r="S3" s="58"/>
      <c r="T3" s="58"/>
    </row>
    <row r="4" spans="1:21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70"/>
      <c r="O4" s="70"/>
      <c r="P4" s="70"/>
      <c r="Q4" s="70"/>
      <c r="R4" s="70"/>
      <c r="S4" s="70"/>
      <c r="T4" s="70"/>
    </row>
    <row r="5" spans="1:21" ht="18.75">
      <c r="A5" s="80" t="s">
        <v>82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</row>
    <row r="6" spans="1:21">
      <c r="A6" s="44" t="s">
        <v>65</v>
      </c>
      <c r="B6" s="45" t="s">
        <v>2</v>
      </c>
      <c r="C6" s="44" t="s">
        <v>3</v>
      </c>
      <c r="D6" s="46" t="s">
        <v>66</v>
      </c>
      <c r="E6" s="46" t="s">
        <v>68</v>
      </c>
      <c r="F6" s="46" t="s">
        <v>69</v>
      </c>
      <c r="G6" s="53" t="s">
        <v>44</v>
      </c>
      <c r="H6" s="53" t="s">
        <v>70</v>
      </c>
      <c r="I6" s="46" t="s">
        <v>6</v>
      </c>
      <c r="J6" s="46" t="s">
        <v>71</v>
      </c>
      <c r="K6" s="46" t="s">
        <v>8</v>
      </c>
      <c r="L6" s="46" t="s">
        <v>9</v>
      </c>
      <c r="M6" s="46" t="s">
        <v>10</v>
      </c>
    </row>
    <row r="7" spans="1:21">
      <c r="A7" s="1">
        <v>0</v>
      </c>
      <c r="B7" s="2">
        <v>513</v>
      </c>
      <c r="C7" s="2">
        <v>146590</v>
      </c>
      <c r="D7" s="3">
        <v>0</v>
      </c>
      <c r="E7" s="4">
        <v>0</v>
      </c>
      <c r="F7" s="4">
        <v>0</v>
      </c>
      <c r="G7" s="68">
        <v>0</v>
      </c>
      <c r="H7" s="54">
        <v>0</v>
      </c>
      <c r="I7" s="73">
        <v>0</v>
      </c>
      <c r="J7" s="73">
        <v>0</v>
      </c>
      <c r="K7" s="64">
        <v>0</v>
      </c>
      <c r="L7" s="64">
        <v>0</v>
      </c>
      <c r="M7" s="65">
        <v>0</v>
      </c>
    </row>
    <row r="8" spans="1:21">
      <c r="A8" s="1">
        <v>1</v>
      </c>
      <c r="B8" s="2">
        <v>10763</v>
      </c>
      <c r="C8" s="2">
        <v>700000.5</v>
      </c>
      <c r="D8" s="3">
        <v>0.81</v>
      </c>
      <c r="E8" s="4">
        <v>0.6</v>
      </c>
      <c r="F8" s="4">
        <v>1</v>
      </c>
      <c r="G8" s="68">
        <v>1</v>
      </c>
      <c r="H8" s="54">
        <f t="shared" ref="H8:H13" si="0">+E8+G8*(F8-E8)</f>
        <v>1</v>
      </c>
      <c r="I8" s="73">
        <v>0.31515199999999999</v>
      </c>
      <c r="J8" s="73">
        <v>133.72693699999999</v>
      </c>
      <c r="K8" s="64">
        <v>151041.10999999999</v>
      </c>
      <c r="L8" s="64">
        <v>753426.92</v>
      </c>
      <c r="M8" s="65">
        <v>904468.03</v>
      </c>
      <c r="N8" s="8"/>
    </row>
    <row r="9" spans="1:21">
      <c r="A9" s="1">
        <v>2</v>
      </c>
      <c r="B9" s="2">
        <v>11578</v>
      </c>
      <c r="C9" s="2">
        <v>766501</v>
      </c>
      <c r="D9" s="3">
        <v>0.94</v>
      </c>
      <c r="E9" s="4">
        <v>1.4</v>
      </c>
      <c r="F9" s="4">
        <v>1.8</v>
      </c>
      <c r="G9" s="68">
        <v>0.85</v>
      </c>
      <c r="H9" s="54">
        <f t="shared" si="0"/>
        <v>1.74</v>
      </c>
      <c r="I9" s="73">
        <v>0.36573099999999997</v>
      </c>
      <c r="J9" s="73">
        <v>232.68486999999999</v>
      </c>
      <c r="K9" s="64">
        <v>246706.82</v>
      </c>
      <c r="L9" s="64">
        <v>1655885.83</v>
      </c>
      <c r="M9" s="65">
        <v>1902592.65</v>
      </c>
      <c r="N9" s="8"/>
    </row>
    <row r="10" spans="1:21">
      <c r="A10" s="1">
        <v>3</v>
      </c>
      <c r="B10" s="2">
        <v>7111</v>
      </c>
      <c r="C10" s="2">
        <v>514747.5</v>
      </c>
      <c r="D10" s="3">
        <v>1.02</v>
      </c>
      <c r="E10" s="4">
        <v>1.8</v>
      </c>
      <c r="F10" s="4">
        <v>2.2999999999999998</v>
      </c>
      <c r="G10" s="68">
        <v>0.6</v>
      </c>
      <c r="H10" s="54">
        <f t="shared" si="0"/>
        <v>2.1</v>
      </c>
      <c r="I10" s="73">
        <v>0.39685799999999999</v>
      </c>
      <c r="J10" s="73">
        <v>280.82656800000001</v>
      </c>
      <c r="K10" s="64">
        <v>183316.87</v>
      </c>
      <c r="L10" s="64">
        <v>1256521.03</v>
      </c>
      <c r="M10" s="65">
        <v>1439837.9</v>
      </c>
      <c r="N10" s="8"/>
    </row>
    <row r="11" spans="1:21">
      <c r="A11" s="1">
        <v>4</v>
      </c>
      <c r="B11" s="2">
        <v>4659</v>
      </c>
      <c r="C11" s="2">
        <v>360366</v>
      </c>
      <c r="D11" s="3">
        <v>1.0900000000000001</v>
      </c>
      <c r="E11" s="4">
        <v>2.2000000000000002</v>
      </c>
      <c r="F11" s="4">
        <v>3</v>
      </c>
      <c r="G11" s="68">
        <v>0.25</v>
      </c>
      <c r="H11" s="54">
        <f t="shared" si="0"/>
        <v>2.4000000000000004</v>
      </c>
      <c r="I11" s="73">
        <v>0.424093</v>
      </c>
      <c r="J11" s="73">
        <v>320.94464900000003</v>
      </c>
      <c r="K11" s="64">
        <v>141663.47</v>
      </c>
      <c r="L11" s="64">
        <v>937853.75</v>
      </c>
      <c r="M11" s="65">
        <v>1079517.22</v>
      </c>
      <c r="N11" s="8"/>
    </row>
    <row r="12" spans="1:21">
      <c r="A12" s="1">
        <v>5</v>
      </c>
      <c r="B12" s="2">
        <v>933</v>
      </c>
      <c r="C12" s="2">
        <v>79214</v>
      </c>
      <c r="D12" s="3">
        <v>1.1000000000000001</v>
      </c>
      <c r="E12" s="4">
        <v>2.9</v>
      </c>
      <c r="F12" s="4">
        <v>3.6</v>
      </c>
      <c r="G12" s="68">
        <v>0.03</v>
      </c>
      <c r="H12" s="54">
        <f t="shared" si="0"/>
        <v>2.9209999999999998</v>
      </c>
      <c r="I12" s="73">
        <v>0.42798399999999998</v>
      </c>
      <c r="J12" s="73">
        <v>390.48265600000002</v>
      </c>
      <c r="K12" s="64">
        <v>30641.14</v>
      </c>
      <c r="L12" s="64">
        <v>238780.14</v>
      </c>
      <c r="M12" s="65">
        <v>269421.28999999998</v>
      </c>
      <c r="N12" s="8"/>
    </row>
    <row r="13" spans="1:21">
      <c r="A13" s="47" t="s">
        <v>67</v>
      </c>
      <c r="B13" s="48">
        <v>381</v>
      </c>
      <c r="C13" s="48">
        <v>43478</v>
      </c>
      <c r="D13" s="49">
        <v>1.06</v>
      </c>
      <c r="E13" s="50">
        <v>3.4</v>
      </c>
      <c r="F13" s="50">
        <v>4.0999999999999996</v>
      </c>
      <c r="G13" s="69">
        <v>0.01</v>
      </c>
      <c r="H13" s="55">
        <f t="shared" si="0"/>
        <v>3.407</v>
      </c>
      <c r="I13" s="74">
        <v>0.41242099999999998</v>
      </c>
      <c r="J13" s="74">
        <v>456.00885499999998</v>
      </c>
      <c r="K13" s="66">
        <v>15200.829999999998</v>
      </c>
      <c r="L13" s="66">
        <v>113637.13999999997</v>
      </c>
      <c r="M13" s="67">
        <v>128837.98</v>
      </c>
      <c r="N13" s="8"/>
    </row>
    <row r="14" spans="1:21">
      <c r="A14" s="41"/>
      <c r="B14" s="42">
        <f>SUM(B7:B13)</f>
        <v>35938</v>
      </c>
      <c r="C14" s="42">
        <f>SUM(C7:C13)</f>
        <v>2610897</v>
      </c>
      <c r="D14" s="41"/>
      <c r="E14" s="41"/>
      <c r="F14" s="41"/>
      <c r="G14" s="52"/>
      <c r="H14" s="52"/>
      <c r="I14" s="41"/>
      <c r="J14" s="41"/>
      <c r="K14" s="56">
        <f>SUM(K7:K13)</f>
        <v>768570.24</v>
      </c>
      <c r="L14" s="56">
        <f>SUM(L7:L13)</f>
        <v>4956104.8099999996</v>
      </c>
      <c r="M14" s="57">
        <f>SUM(M7:M13)</f>
        <v>5724675.0700000003</v>
      </c>
      <c r="N14" s="8"/>
    </row>
    <row r="15" spans="1:21">
      <c r="M15" s="17"/>
    </row>
    <row r="16" spans="1:21">
      <c r="A16" t="s">
        <v>72</v>
      </c>
      <c r="B16" s="43">
        <v>133.72693699999999</v>
      </c>
      <c r="G16" s="9"/>
      <c r="M16" s="8"/>
    </row>
    <row r="17" spans="1:2" ht="35.25" customHeight="1">
      <c r="A17" s="10" t="s">
        <v>73</v>
      </c>
      <c r="B17" s="43">
        <v>0.38907599999999998</v>
      </c>
    </row>
  </sheetData>
  <mergeCells count="4">
    <mergeCell ref="A1:M1"/>
    <mergeCell ref="A2:M2"/>
    <mergeCell ref="A3:M3"/>
    <mergeCell ref="A5:U5"/>
  </mergeCells>
  <pageMargins left="0" right="0" top="0.39370078740157483" bottom="0.39370078740157483" header="0" footer="0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Distribuzione Costi da coprire</vt:lpstr>
      <vt:lpstr>Superf. nDom. Coeff. e Tariffe</vt:lpstr>
      <vt:lpstr>Dom Coeff. e Tariffe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Emanuele Tomeo</dc:creator>
  <cp:lastModifiedBy>Geonoveffa Buscicchio</cp:lastModifiedBy>
  <cp:revision>7</cp:revision>
  <dcterms:created xsi:type="dcterms:W3CDTF">2012-10-25T16:27:49Z</dcterms:created>
  <dcterms:modified xsi:type="dcterms:W3CDTF">2025-07-18T10:06:05Z</dcterms:modified>
</cp:coreProperties>
</file>